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D:\tham mưu UB\tham mưu phòng\năm 2021\đầu tư công 2021-2025\"/>
    </mc:Choice>
  </mc:AlternateContent>
  <xr:revisionPtr revIDLastSave="0" documentId="13_ncr:1_{2FEE9454-AB93-4DF8-945A-8B8153A4006A}" xr6:coauthVersionLast="47" xr6:coauthVersionMax="47" xr10:uidLastSave="{00000000-0000-0000-0000-000000000000}"/>
  <bookViews>
    <workbookView xWindow="-120" yWindow="-120" windowWidth="20730" windowHeight="11160" xr2:uid="{00000000-000D-0000-FFFF-FFFF00000000}"/>
  </bookViews>
  <sheets>
    <sheet name="PL 01-nước sinh hoạt" sheetId="8" r:id="rId1"/>
    <sheet name="PL02-quy hoạch dân cư" sheetId="9" r:id="rId2"/>
    <sheet name="PL03-Đầu tư CSHT" sheetId="10" r:id="rId3"/>
    <sheet name="PL07-DT rất ít người" sheetId="17" r:id="rId4"/>
    <sheet name="Sheet5" sheetId="16" r:id="rId5"/>
  </sheets>
  <definedNames>
    <definedName name="_xlnm.Print_Titles" localSheetId="0">'PL 01-nước sinh hoạt'!$4:$6</definedName>
    <definedName name="_xlnm.Print_Titles" localSheetId="1">'PL02-quy hoạch dân cư'!$4:$6</definedName>
    <definedName name="_xlnm.Print_Titles" localSheetId="2">'PL03-Đầu tư CSHT'!$5:$7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4" i="10" l="1"/>
  <c r="L105" i="10"/>
  <c r="L106" i="10"/>
  <c r="H106" i="10" s="1"/>
  <c r="L107" i="10"/>
  <c r="L103" i="10"/>
  <c r="L95" i="10"/>
  <c r="L96" i="10"/>
  <c r="L97" i="10"/>
  <c r="H97" i="10" s="1"/>
  <c r="L98" i="10"/>
  <c r="L99" i="10"/>
  <c r="L100" i="10"/>
  <c r="L101" i="10"/>
  <c r="L94" i="10"/>
  <c r="L84" i="10"/>
  <c r="L85" i="10"/>
  <c r="L86" i="10"/>
  <c r="L87" i="10"/>
  <c r="L88" i="10"/>
  <c r="H88" i="10" s="1"/>
  <c r="L89" i="10"/>
  <c r="L90" i="10"/>
  <c r="L91" i="10"/>
  <c r="H91" i="10" s="1"/>
  <c r="L92" i="10"/>
  <c r="L83" i="10"/>
  <c r="L79" i="10"/>
  <c r="H79" i="10" s="1"/>
  <c r="L80" i="10"/>
  <c r="L81" i="10"/>
  <c r="L78" i="10"/>
  <c r="H78" i="10" s="1"/>
  <c r="L68" i="10"/>
  <c r="L69" i="10"/>
  <c r="L70" i="10"/>
  <c r="L71" i="10"/>
  <c r="H71" i="10" s="1"/>
  <c r="L72" i="10"/>
  <c r="L73" i="10"/>
  <c r="L74" i="10"/>
  <c r="L75" i="10"/>
  <c r="L76" i="10"/>
  <c r="L67" i="10"/>
  <c r="L61" i="10"/>
  <c r="L62" i="10"/>
  <c r="L63" i="10"/>
  <c r="L64" i="10"/>
  <c r="L65" i="10"/>
  <c r="L60" i="10"/>
  <c r="L46" i="10"/>
  <c r="L47" i="10"/>
  <c r="L48" i="10"/>
  <c r="L49" i="10"/>
  <c r="L50" i="10"/>
  <c r="L51" i="10"/>
  <c r="L52" i="10"/>
  <c r="L53" i="10"/>
  <c r="L54" i="10"/>
  <c r="L55" i="10"/>
  <c r="L56" i="10"/>
  <c r="L57" i="10"/>
  <c r="L58" i="10"/>
  <c r="L45" i="10"/>
  <c r="L40" i="10"/>
  <c r="L41" i="10"/>
  <c r="H41" i="10" s="1"/>
  <c r="L42" i="10"/>
  <c r="L43" i="10"/>
  <c r="L39" i="10"/>
  <c r="L32" i="10"/>
  <c r="L33" i="10"/>
  <c r="L34" i="10"/>
  <c r="L35" i="10"/>
  <c r="L36" i="10"/>
  <c r="L37" i="10"/>
  <c r="L31" i="10"/>
  <c r="H31" i="10" s="1"/>
  <c r="L17" i="10"/>
  <c r="L18" i="10"/>
  <c r="L19" i="10"/>
  <c r="L20" i="10"/>
  <c r="L21" i="10"/>
  <c r="L22" i="10"/>
  <c r="L23" i="10"/>
  <c r="L24" i="10"/>
  <c r="L25" i="10"/>
  <c r="L26" i="10"/>
  <c r="L27" i="10"/>
  <c r="H27" i="10" s="1"/>
  <c r="L28" i="10"/>
  <c r="L29" i="10"/>
  <c r="L16" i="10"/>
  <c r="L11" i="10"/>
  <c r="L12" i="10"/>
  <c r="L13" i="10"/>
  <c r="L14" i="10"/>
  <c r="L10" i="10"/>
  <c r="M27" i="9"/>
  <c r="J27" i="9" s="1"/>
  <c r="M28" i="9"/>
  <c r="M29" i="9"/>
  <c r="L29" i="9" s="1"/>
  <c r="M30" i="9"/>
  <c r="J30" i="9" s="1"/>
  <c r="M31" i="9"/>
  <c r="J31" i="9" s="1"/>
  <c r="M32" i="9"/>
  <c r="J32" i="9" s="1"/>
  <c r="M33" i="9"/>
  <c r="J33" i="9" s="1"/>
  <c r="M34" i="9"/>
  <c r="L34" i="9" s="1"/>
  <c r="M35" i="9"/>
  <c r="L35" i="9" s="1"/>
  <c r="M36" i="9"/>
  <c r="M37" i="9"/>
  <c r="J37" i="9" s="1"/>
  <c r="M26" i="9"/>
  <c r="J26" i="9" s="1"/>
  <c r="M16" i="9"/>
  <c r="M17" i="9"/>
  <c r="L17" i="9" s="1"/>
  <c r="J17" i="9" s="1"/>
  <c r="M18" i="9"/>
  <c r="L18" i="9" s="1"/>
  <c r="J18" i="9" s="1"/>
  <c r="M19" i="9"/>
  <c r="L19" i="9" s="1"/>
  <c r="J19" i="9" s="1"/>
  <c r="M20" i="9"/>
  <c r="M21" i="9"/>
  <c r="M22" i="9"/>
  <c r="L22" i="9" s="1"/>
  <c r="J22" i="9" s="1"/>
  <c r="M23" i="9"/>
  <c r="L23" i="9" s="1"/>
  <c r="J23" i="9" s="1"/>
  <c r="M15" i="9"/>
  <c r="L15" i="9" s="1"/>
  <c r="M12" i="9"/>
  <c r="M11" i="9"/>
  <c r="M107" i="8"/>
  <c r="J107" i="8" s="1"/>
  <c r="M108" i="8"/>
  <c r="M106" i="8"/>
  <c r="M103" i="8"/>
  <c r="J103" i="8" s="1"/>
  <c r="M104" i="8"/>
  <c r="J104" i="8" s="1"/>
  <c r="M105" i="8"/>
  <c r="J105" i="8" s="1"/>
  <c r="M102" i="8"/>
  <c r="M97" i="8"/>
  <c r="J97" i="8" s="1"/>
  <c r="M98" i="8"/>
  <c r="J98" i="8" s="1"/>
  <c r="M99" i="8"/>
  <c r="J99" i="8" s="1"/>
  <c r="M100" i="8"/>
  <c r="J100" i="8" s="1"/>
  <c r="M96" i="8"/>
  <c r="M94" i="8"/>
  <c r="J94" i="8" s="1"/>
  <c r="M93" i="8"/>
  <c r="M92" i="8"/>
  <c r="J92" i="8" s="1"/>
  <c r="M90" i="8"/>
  <c r="J90" i="8" s="1"/>
  <c r="M89" i="8"/>
  <c r="J89" i="8" s="1"/>
  <c r="M88" i="8"/>
  <c r="J88" i="8" s="1"/>
  <c r="M87" i="8"/>
  <c r="M86" i="8"/>
  <c r="M85" i="8"/>
  <c r="J85" i="8" s="1"/>
  <c r="M84" i="8"/>
  <c r="M76" i="8"/>
  <c r="M77" i="8"/>
  <c r="J77" i="8" s="1"/>
  <c r="M78" i="8"/>
  <c r="J78" i="8" s="1"/>
  <c r="M79" i="8"/>
  <c r="M80" i="8"/>
  <c r="M81" i="8"/>
  <c r="J81" i="8" s="1"/>
  <c r="M82" i="8"/>
  <c r="J82" i="8" s="1"/>
  <c r="M75" i="8"/>
  <c r="J75" i="8" s="1"/>
  <c r="M73" i="8"/>
  <c r="M62" i="8"/>
  <c r="J62" i="8" s="1"/>
  <c r="M63" i="8"/>
  <c r="J63" i="8" s="1"/>
  <c r="M64" i="8"/>
  <c r="J64" i="8" s="1"/>
  <c r="M65" i="8"/>
  <c r="J65" i="8" s="1"/>
  <c r="M66" i="8"/>
  <c r="J66" i="8" s="1"/>
  <c r="M67" i="8"/>
  <c r="J67" i="8" s="1"/>
  <c r="M68" i="8"/>
  <c r="M69" i="8"/>
  <c r="M70" i="8"/>
  <c r="J70" i="8" s="1"/>
  <c r="M71" i="8"/>
  <c r="J71" i="8" s="1"/>
  <c r="M72" i="8"/>
  <c r="M61" i="8"/>
  <c r="M60" i="8"/>
  <c r="M59" i="8"/>
  <c r="M58" i="8"/>
  <c r="K58" i="8" s="1"/>
  <c r="J58" i="8" s="1"/>
  <c r="M49" i="8"/>
  <c r="J49" i="8" s="1"/>
  <c r="M50" i="8"/>
  <c r="J50" i="8" s="1"/>
  <c r="M51" i="8"/>
  <c r="J51" i="8" s="1"/>
  <c r="M52" i="8"/>
  <c r="J52" i="8" s="1"/>
  <c r="M53" i="8"/>
  <c r="J53" i="8" s="1"/>
  <c r="M54" i="8"/>
  <c r="J54" i="8" s="1"/>
  <c r="M55" i="8"/>
  <c r="J55" i="8" s="1"/>
  <c r="M56" i="8"/>
  <c r="J56" i="8" s="1"/>
  <c r="M48" i="8"/>
  <c r="J48" i="8" s="1"/>
  <c r="M47" i="8"/>
  <c r="J47" i="8" s="1"/>
  <c r="M42" i="8"/>
  <c r="J42" i="8" s="1"/>
  <c r="M43" i="8"/>
  <c r="M44" i="8"/>
  <c r="M45" i="8"/>
  <c r="J45" i="8" s="1"/>
  <c r="M46" i="8"/>
  <c r="J46" i="8" s="1"/>
  <c r="M41" i="8"/>
  <c r="M33" i="8"/>
  <c r="J33" i="8" s="1"/>
  <c r="M34" i="8"/>
  <c r="J34" i="8" s="1"/>
  <c r="M35" i="8"/>
  <c r="J35" i="8" s="1"/>
  <c r="M36" i="8"/>
  <c r="J36" i="8" s="1"/>
  <c r="M37" i="8"/>
  <c r="J37" i="8" s="1"/>
  <c r="M38" i="8"/>
  <c r="J38" i="8" s="1"/>
  <c r="M39" i="8"/>
  <c r="J39" i="8" s="1"/>
  <c r="M32" i="8"/>
  <c r="M30" i="8"/>
  <c r="M29" i="8"/>
  <c r="M28" i="8"/>
  <c r="K28" i="8" s="1"/>
  <c r="M27" i="8"/>
  <c r="J27" i="8" s="1"/>
  <c r="M26" i="8"/>
  <c r="J26" i="8" s="1"/>
  <c r="M25" i="8"/>
  <c r="J25" i="8" s="1"/>
  <c r="M24" i="8"/>
  <c r="J24" i="8" s="1"/>
  <c r="M23" i="8"/>
  <c r="J23" i="8" s="1"/>
  <c r="M22" i="8"/>
  <c r="J22" i="8" s="1"/>
  <c r="M17" i="8"/>
  <c r="M18" i="8"/>
  <c r="J18" i="8" s="1"/>
  <c r="M19" i="8"/>
  <c r="J19" i="8" s="1"/>
  <c r="M20" i="8"/>
  <c r="M16" i="8"/>
  <c r="M14" i="8"/>
  <c r="M13" i="8"/>
  <c r="J13" i="8" s="1"/>
  <c r="M12" i="8"/>
  <c r="J12" i="8" s="1"/>
  <c r="M11" i="8"/>
  <c r="J11" i="8" s="1"/>
  <c r="J14" i="8"/>
  <c r="M10" i="8"/>
  <c r="H80" i="10"/>
  <c r="H81" i="10"/>
  <c r="I77" i="10"/>
  <c r="J77" i="10"/>
  <c r="K77" i="10"/>
  <c r="M77" i="10"/>
  <c r="J28" i="9"/>
  <c r="J29" i="9"/>
  <c r="J36" i="9"/>
  <c r="L28" i="9"/>
  <c r="L31" i="9"/>
  <c r="L32" i="9"/>
  <c r="L36" i="9"/>
  <c r="L37" i="9"/>
  <c r="L26" i="9"/>
  <c r="L16" i="9"/>
  <c r="J16" i="9" s="1"/>
  <c r="L20" i="9"/>
  <c r="J20" i="9" s="1"/>
  <c r="L21" i="9"/>
  <c r="J21" i="9" s="1"/>
  <c r="J12" i="9"/>
  <c r="I12" i="9" s="1"/>
  <c r="H12" i="9" s="1"/>
  <c r="L12" i="9"/>
  <c r="L11" i="9"/>
  <c r="J11" i="9"/>
  <c r="K24" i="9"/>
  <c r="K13" i="9"/>
  <c r="N13" i="9"/>
  <c r="O13" i="9"/>
  <c r="P13" i="9"/>
  <c r="K8" i="9"/>
  <c r="N8" i="9"/>
  <c r="N7" i="9" s="1"/>
  <c r="O8" i="9"/>
  <c r="O7" i="9" s="1"/>
  <c r="K102" i="10"/>
  <c r="M102" i="10"/>
  <c r="H99" i="10"/>
  <c r="H94" i="10"/>
  <c r="K93" i="10"/>
  <c r="M93" i="10"/>
  <c r="K82" i="10"/>
  <c r="M82" i="10"/>
  <c r="H73" i="10"/>
  <c r="K66" i="10"/>
  <c r="M66" i="10"/>
  <c r="H65" i="10"/>
  <c r="K59" i="10"/>
  <c r="M59" i="10"/>
  <c r="H51" i="10"/>
  <c r="H52" i="10"/>
  <c r="H45" i="10"/>
  <c r="K44" i="10"/>
  <c r="M44" i="10"/>
  <c r="K38" i="10"/>
  <c r="M38" i="10"/>
  <c r="K30" i="10"/>
  <c r="M30" i="10"/>
  <c r="H18" i="10"/>
  <c r="H26" i="10"/>
  <c r="K15" i="10"/>
  <c r="M15" i="10"/>
  <c r="K9" i="10"/>
  <c r="M9" i="10"/>
  <c r="J106" i="8"/>
  <c r="J108" i="8"/>
  <c r="J102" i="8"/>
  <c r="L101" i="8"/>
  <c r="L95" i="8"/>
  <c r="J93" i="8"/>
  <c r="L91" i="8"/>
  <c r="J87" i="8"/>
  <c r="J86" i="8"/>
  <c r="J84" i="8"/>
  <c r="L83" i="8"/>
  <c r="J76" i="8"/>
  <c r="J79" i="8"/>
  <c r="J80" i="8"/>
  <c r="L74" i="8"/>
  <c r="J73" i="8"/>
  <c r="J68" i="8"/>
  <c r="J69" i="8"/>
  <c r="J72" i="8"/>
  <c r="J61" i="8"/>
  <c r="L57" i="8"/>
  <c r="J43" i="8"/>
  <c r="J44" i="8"/>
  <c r="J41" i="8"/>
  <c r="L40" i="8"/>
  <c r="L31" i="8"/>
  <c r="L21" i="8"/>
  <c r="J30" i="8"/>
  <c r="J29" i="8"/>
  <c r="J17" i="8"/>
  <c r="J20" i="8"/>
  <c r="L15" i="8"/>
  <c r="L9" i="8"/>
  <c r="M95" i="8" l="1"/>
  <c r="L8" i="8"/>
  <c r="L7" i="8" s="1"/>
  <c r="L30" i="9"/>
  <c r="J28" i="8"/>
  <c r="L33" i="9"/>
  <c r="H77" i="10"/>
  <c r="H54" i="10"/>
  <c r="H46" i="10"/>
  <c r="H17" i="10"/>
  <c r="J35" i="9"/>
  <c r="L27" i="9"/>
  <c r="J34" i="9"/>
  <c r="J15" i="9"/>
  <c r="L13" i="9"/>
  <c r="J96" i="8"/>
  <c r="M9" i="8"/>
  <c r="H34" i="10"/>
  <c r="L77" i="10"/>
  <c r="H87" i="10"/>
  <c r="H53" i="10"/>
  <c r="H75" i="10"/>
  <c r="H107" i="10"/>
  <c r="H33" i="10"/>
  <c r="H105" i="10"/>
  <c r="H25" i="10"/>
  <c r="H13" i="10"/>
  <c r="H67" i="10"/>
  <c r="H70" i="10"/>
  <c r="H21" i="10"/>
  <c r="H103" i="10"/>
  <c r="H57" i="10"/>
  <c r="H49" i="10"/>
  <c r="H96" i="10"/>
  <c r="H24" i="10"/>
  <c r="H12" i="10"/>
  <c r="H56" i="10"/>
  <c r="H48" i="10"/>
  <c r="H63" i="10"/>
  <c r="H22" i="10"/>
  <c r="H19" i="10"/>
  <c r="H37" i="10"/>
  <c r="H55" i="10"/>
  <c r="H47" i="10"/>
  <c r="H62" i="10"/>
  <c r="H83" i="10"/>
  <c r="H43" i="10"/>
  <c r="H32" i="10"/>
  <c r="H11" i="10"/>
  <c r="H29" i="10"/>
  <c r="H42" i="10"/>
  <c r="H69" i="10"/>
  <c r="H100" i="10"/>
  <c r="H36" i="10"/>
  <c r="L93" i="10"/>
  <c r="H16" i="10"/>
  <c r="H23" i="10"/>
  <c r="H28" i="10"/>
  <c r="H20" i="10"/>
  <c r="H35" i="10"/>
  <c r="H58" i="10"/>
  <c r="H50" i="10"/>
  <c r="H64" i="10"/>
  <c r="H90" i="10"/>
  <c r="H39" i="10"/>
  <c r="N9" i="10"/>
  <c r="H76" i="10"/>
  <c r="H10" i="10"/>
  <c r="H74" i="10"/>
  <c r="H101" i="10"/>
  <c r="H40" i="10"/>
  <c r="H61" i="10"/>
  <c r="H72" i="10"/>
  <c r="H92" i="10"/>
  <c r="H85" i="10"/>
  <c r="H98" i="10"/>
  <c r="L9" i="10"/>
  <c r="L102" i="10"/>
  <c r="L38" i="10"/>
  <c r="H104" i="10"/>
  <c r="H84" i="10"/>
  <c r="L59" i="10"/>
  <c r="H68" i="10"/>
  <c r="H14" i="10"/>
  <c r="H95" i="10"/>
  <c r="H86" i="10"/>
  <c r="L66" i="10"/>
  <c r="L24" i="9"/>
  <c r="L8" i="9"/>
  <c r="M24" i="9"/>
  <c r="K7" i="9"/>
  <c r="M13" i="9"/>
  <c r="N102" i="10"/>
  <c r="H89" i="10"/>
  <c r="L82" i="10"/>
  <c r="M8" i="10"/>
  <c r="K8" i="10"/>
  <c r="H60" i="10"/>
  <c r="L44" i="10"/>
  <c r="L30" i="10"/>
  <c r="L15" i="10"/>
  <c r="M101" i="8"/>
  <c r="M91" i="8"/>
  <c r="M21" i="8"/>
  <c r="J10" i="8"/>
  <c r="M31" i="8"/>
  <c r="J32" i="8"/>
  <c r="M15" i="8"/>
  <c r="J16" i="8"/>
  <c r="M83" i="8"/>
  <c r="M74" i="8"/>
  <c r="M57" i="8"/>
  <c r="M40" i="8"/>
  <c r="K40" i="8"/>
  <c r="L7" i="9" l="1"/>
  <c r="L8" i="10"/>
  <c r="N8" i="10"/>
  <c r="M8" i="8"/>
  <c r="M7" i="8" s="1"/>
  <c r="J24" i="9"/>
  <c r="J13" i="9"/>
  <c r="I27" i="9"/>
  <c r="H27" i="9" s="1"/>
  <c r="F27" i="9"/>
  <c r="I26" i="9"/>
  <c r="H26" i="9" s="1"/>
  <c r="I23" i="9"/>
  <c r="H23" i="9" s="1"/>
  <c r="J21" i="8" l="1"/>
  <c r="K21" i="8"/>
  <c r="C24" i="9" l="1"/>
  <c r="D24" i="9"/>
  <c r="E24" i="9"/>
  <c r="G24" i="9"/>
  <c r="G7" i="9" s="1"/>
  <c r="C13" i="9"/>
  <c r="D13" i="9"/>
  <c r="E13" i="9"/>
  <c r="G13" i="9"/>
  <c r="C8" i="9"/>
  <c r="D8" i="9"/>
  <c r="E8" i="9"/>
  <c r="G8" i="9"/>
  <c r="I20" i="9"/>
  <c r="H20" i="9" s="1"/>
  <c r="I18" i="9"/>
  <c r="H18" i="9" s="1"/>
  <c r="F22" i="9"/>
  <c r="I22" i="9" s="1"/>
  <c r="H22" i="9" s="1"/>
  <c r="F21" i="9"/>
  <c r="I21" i="9" s="1"/>
  <c r="H21" i="9" s="1"/>
  <c r="F19" i="9"/>
  <c r="I19" i="9" s="1"/>
  <c r="H19" i="9" s="1"/>
  <c r="I17" i="9"/>
  <c r="H17" i="9" s="1"/>
  <c r="F17" i="9"/>
  <c r="I16" i="9"/>
  <c r="H16" i="9" s="1"/>
  <c r="F16" i="9"/>
  <c r="I15" i="9"/>
  <c r="H15" i="9" s="1"/>
  <c r="F15" i="9"/>
  <c r="F12" i="9"/>
  <c r="F11" i="9"/>
  <c r="C7" i="9" l="1"/>
  <c r="E7" i="9"/>
  <c r="D7" i="9"/>
  <c r="F13" i="9"/>
  <c r="H13" i="9"/>
  <c r="I13" i="9"/>
  <c r="F8" i="9"/>
  <c r="I59" i="10" l="1"/>
  <c r="J59" i="10"/>
  <c r="F63" i="10"/>
  <c r="H59" i="10"/>
  <c r="H102" i="10" l="1"/>
  <c r="I102" i="10"/>
  <c r="J102" i="10"/>
  <c r="E107" i="10"/>
  <c r="I93" i="10" l="1"/>
  <c r="J93" i="10"/>
  <c r="H93" i="10" l="1"/>
  <c r="I82" i="10"/>
  <c r="J82" i="10"/>
  <c r="H82" i="10" l="1"/>
  <c r="I66" i="10" l="1"/>
  <c r="J66" i="10"/>
  <c r="H66" i="10" l="1"/>
  <c r="I44" i="10"/>
  <c r="J44" i="10"/>
  <c r="H44" i="10" l="1"/>
  <c r="H38" i="10"/>
  <c r="I38" i="10"/>
  <c r="J38" i="10"/>
  <c r="I30" i="10"/>
  <c r="J30" i="10"/>
  <c r="J15" i="10"/>
  <c r="I15" i="10"/>
  <c r="I9" i="10"/>
  <c r="J9" i="10"/>
  <c r="K95" i="8"/>
  <c r="J8" i="10" l="1"/>
  <c r="I8" i="10"/>
  <c r="J95" i="8"/>
  <c r="H9" i="10"/>
  <c r="K101" i="8" l="1"/>
  <c r="J91" i="8"/>
  <c r="K91" i="8"/>
  <c r="J83" i="8"/>
  <c r="K83" i="8"/>
  <c r="J74" i="8"/>
  <c r="K74" i="8"/>
  <c r="K57" i="8"/>
  <c r="J31" i="8"/>
  <c r="K31" i="8"/>
  <c r="K15" i="8"/>
  <c r="K9" i="8"/>
  <c r="J101" i="8" l="1"/>
  <c r="J9" i="8" l="1"/>
  <c r="H73" i="8"/>
  <c r="J60" i="8"/>
  <c r="J59" i="8"/>
  <c r="J57" i="8" l="1"/>
  <c r="K8" i="8" l="1"/>
  <c r="H46" i="8"/>
  <c r="G46" i="8"/>
  <c r="J40" i="8" l="1"/>
  <c r="K7" i="8"/>
  <c r="N8" i="8"/>
  <c r="N7" i="8" s="1"/>
  <c r="O8" i="8"/>
  <c r="O7" i="8" s="1"/>
  <c r="P8" i="8"/>
  <c r="P7" i="8" s="1"/>
  <c r="H30" i="10" l="1"/>
  <c r="I28" i="9"/>
  <c r="H28" i="9" s="1"/>
  <c r="I29" i="9"/>
  <c r="H29" i="9" s="1"/>
  <c r="I30" i="9"/>
  <c r="H30" i="9" s="1"/>
  <c r="I31" i="9"/>
  <c r="H31" i="9" s="1"/>
  <c r="I32" i="9"/>
  <c r="H32" i="9" s="1"/>
  <c r="F37" i="9"/>
  <c r="I37" i="9" s="1"/>
  <c r="H37" i="9" s="1"/>
  <c r="F36" i="9"/>
  <c r="I36" i="9" s="1"/>
  <c r="H36" i="9" s="1"/>
  <c r="F35" i="9"/>
  <c r="I35" i="9" s="1"/>
  <c r="H35" i="9" s="1"/>
  <c r="F34" i="9"/>
  <c r="I34" i="9" s="1"/>
  <c r="H34" i="9" s="1"/>
  <c r="F33" i="9"/>
  <c r="F32" i="9"/>
  <c r="F31" i="9"/>
  <c r="F30" i="9"/>
  <c r="F29" i="9"/>
  <c r="F28" i="9"/>
  <c r="F24" i="9" s="1"/>
  <c r="F7" i="9" s="1"/>
  <c r="I33" i="9" l="1"/>
  <c r="H33" i="9" s="1"/>
  <c r="I24" i="9" l="1"/>
  <c r="H24" i="9"/>
  <c r="J15" i="8"/>
  <c r="J8" i="8" l="1"/>
  <c r="J7" i="8" s="1"/>
  <c r="H15" i="10"/>
  <c r="H8" i="10" s="1"/>
  <c r="I11" i="9"/>
  <c r="H11" i="9" s="1"/>
  <c r="J8" i="9"/>
  <c r="J7" i="9" s="1"/>
  <c r="M8" i="9"/>
  <c r="M7" i="9" s="1"/>
  <c r="H8" i="9" l="1"/>
  <c r="H7" i="9" s="1"/>
  <c r="I8" i="9"/>
  <c r="I7" i="9" s="1"/>
</calcChain>
</file>

<file path=xl/sharedStrings.xml><?xml version="1.0" encoding="utf-8"?>
<sst xmlns="http://schemas.openxmlformats.org/spreadsheetml/2006/main" count="1339" uniqueCount="550">
  <si>
    <t>STT</t>
  </si>
  <si>
    <t>Khu
vực</t>
  </si>
  <si>
    <t>Vốn sự nghiệp</t>
  </si>
  <si>
    <t>Vốn huy động khác</t>
  </si>
  <si>
    <t>Tổng cộng</t>
  </si>
  <si>
    <t>Quy mô</t>
  </si>
  <si>
    <t>Hộ</t>
  </si>
  <si>
    <t>Khẩu</t>
  </si>
  <si>
    <t>Ngân sách địa phương</t>
  </si>
  <si>
    <t xml:space="preserve">Vốn đầu tư </t>
  </si>
  <si>
    <t xml:space="preserve">Dự kiến         tổng mức đầu tư giai đoạn 2021-2025 
</t>
  </si>
  <si>
    <t>Ngân sách Trung ương</t>
  </si>
  <si>
    <t>Ghi chú</t>
  </si>
  <si>
    <t>Trong đó</t>
  </si>
  <si>
    <t>Nội dung</t>
  </si>
  <si>
    <t>Stt</t>
  </si>
  <si>
    <t xml:space="preserve">Danh mục công trình </t>
  </si>
  <si>
    <t>Địa điểm đầu tư</t>
  </si>
  <si>
    <t>Giải phóng mặt bằng</t>
  </si>
  <si>
    <t>Nguồn khác</t>
  </si>
  <si>
    <t>Thời gian thực hiện</t>
  </si>
  <si>
    <t>Nội dung, quy đầu tư (2)</t>
  </si>
  <si>
    <t xml:space="preserve">Hiện trạng, sự cần thiết đầu tư (1) </t>
  </si>
  <si>
    <t>Dự án 1 ….</t>
  </si>
  <si>
    <t>Dự án 2 ….</t>
  </si>
  <si>
    <t>Vốn tín dụng chính sách</t>
  </si>
  <si>
    <t>Tên danh mục dự án/phương án</t>
  </si>
  <si>
    <t>Số dự án/
phương án</t>
  </si>
  <si>
    <t>Địa điểm 
(xã, huyện)</t>
  </si>
  <si>
    <t>Tổng mức
 đầu tư giai đoạn 2021-20255</t>
  </si>
  <si>
    <t>Vốn khác</t>
  </si>
  <si>
    <t>Tổng số</t>
  </si>
  <si>
    <t>Vốn 
đầu tư</t>
  </si>
  <si>
    <t>Vốn
 sự nghiệp</t>
  </si>
  <si>
    <t>TỔNG CỘNG</t>
  </si>
  <si>
    <t>A</t>
  </si>
  <si>
    <t>DỰ ÁN CHUYỂN TIẾP</t>
  </si>
  <si>
    <t>Tập trung</t>
  </si>
  <si>
    <t>B</t>
  </si>
  <si>
    <t>DỰ ÁN DỰ KIẾN MỞ MỚI</t>
  </si>
  <si>
    <t>Bố trí, sắp xếp ổn định dân cư vùng ĐBKK, vùng biên giới</t>
  </si>
  <si>
    <t>Xã Tu Mơ Rông,
 huyện Tu Mơ Rông</t>
  </si>
  <si>
    <t>Xã Ngọc Lây,
 huyện Tu Mơ Rông</t>
  </si>
  <si>
    <t>PHỤ LỤC 01: Hỗ trợ nước sinh hoạt</t>
  </si>
  <si>
    <t>PHỤ LỤC 02:  Quy hoạch, sắp xếp, bố trí, ổn định dân cư những nơi cần thiết. Bố trí sắp xếp ổn định dân cư vùng ĐBKK, vùng biên giới, hộ DTTS  còn du canh du cư, dân di cư tự do và những nơi cần thiết</t>
  </si>
  <si>
    <t>Ngân sách trung ương</t>
  </si>
  <si>
    <t>II</t>
  </si>
  <si>
    <t>Đơn vị tính: Triệu đồng</t>
  </si>
  <si>
    <t>PHỤ LỤC 03: Đầu tư cơ sở hạ tầngthiết yêu, phục vụ sản xuất, đời sông vùng đồng bào dân tộc thiểu số và miền núi</t>
  </si>
  <si>
    <t>(1) Đánh giá hiện trạng, tính cấp thiết phải đầu tư của từng loại công trình (tình trạng công trình hiện nay, cần phải đầu tư xây dựng mới hoặc nâng cấp sửa chữa, … sự cần thiết và sự phù hợp phải đầu tư, …</t>
  </si>
  <si>
    <t>(3) Dự kiến nội dung, quy mô đầu tư cụ thể như: đường giao thông dài bao nhiệu km, cấp đường; tưới cho bao nhiêu ha; nước sinh hoạt đầu tư bao nhiêu km, phục vụ cho bao nhiêu hộ dân; ….</t>
  </si>
  <si>
    <t>Nội dung, quy mô đầu tư (2)</t>
  </si>
  <si>
    <t>I</t>
  </si>
  <si>
    <t>Đầu tư phát triển kinh tế-xã hội nhóm dân tộc còn nhiều khó khăn</t>
  </si>
  <si>
    <t>….</t>
  </si>
  <si>
    <t>Đầu tư phát triển kinh tế-xã hội nhóm dân tộc rất ít người Brâu, Rơ Măm</t>
  </si>
  <si>
    <t>PHỤ LỤC 07: Đầu tư phát triển kinh tế-xã hội nhóm dân tộc còn nhiều khó khăn, nhóm dân tộc rất ít người Brâu, Rơ Măm</t>
  </si>
  <si>
    <t>Nước sinh hoạt tập trung (Định mức tối đa 3 tỷ/công trình)</t>
  </si>
  <si>
    <t>Nâng cấp nước sinh hoạt tập trung thôn Tam Rin</t>
  </si>
  <si>
    <t>Hệ thống nước được đầu tư trước năm 2010 hiện đã xuống cấp hư hỏng nặng, lượng nước cung cấp không đảm bảo sinh hoạt của nhân dân</t>
  </si>
  <si>
    <t>Nâng cấp đập đầu mối, hệ thống bể chứa và ống dẫn nước</t>
  </si>
  <si>
    <t>Cầu treo Đăk Blây</t>
  </si>
  <si>
    <t>Hiện tại khu vực đó chưa có cầu, nhân dân qua suối Đăk Blây đến khu sản xuất nông nghiệp chính của thôn rất nguy hiểm nhất là mùa mưa bão…</t>
  </si>
  <si>
    <t>Đầu tư cầu treo bằng sắt thép, Chiều dài cầu: 40m</t>
  </si>
  <si>
    <t>Cầu tràn đi khu sản xuất thôn Đăk Văn 2</t>
  </si>
  <si>
    <t>Xã Văn Xuôi</t>
  </si>
  <si>
    <t>2021-2025</t>
  </si>
  <si>
    <t>Chưa có cầu qua suối đường đi khu sản xuất</t>
  </si>
  <si>
    <t>Chiều dài tuyến L= 70 m; chiều rộng = 4,0 m</t>
  </si>
  <si>
    <t>Cầu tràn đi khu sản xuất thôn Đăk Văn Linh</t>
  </si>
  <si>
    <t>Hội trường đa năng xã</t>
  </si>
  <si>
    <t>Xã chưa có hội trường, nhà thi đấu</t>
  </si>
  <si>
    <t>Xây mới hội trường đa năng</t>
  </si>
  <si>
    <t>Cải tạo, nâng cấp nước tự chảy Khu TĐC Long Tro-Ba Khen</t>
  </si>
  <si>
    <t xml:space="preserve">Hệ thống NTC đã xuống cấp sau nhiều năm sử dụng </t>
  </si>
  <si>
    <t>Cải tạo, nâng cấp một số hạng mục công trình NTC</t>
  </si>
  <si>
    <t>Cải tạo, nâng cấp nước tự chảy thôn Đăk Văn 2</t>
  </si>
  <si>
    <t>Làm mới đập đầu mối thủy lợi Đăk Nghên</t>
  </si>
  <si>
    <t>Chưa có dập đầu mối thủy lợi kiên cố</t>
  </si>
  <si>
    <t>Xây dựng mới đập thủy lợi phục vụ nước tưới cho nông nghiệp</t>
  </si>
  <si>
    <t>Làm mới đập đầu mối thủy lợi Ba Khen</t>
  </si>
  <si>
    <t>Làm mới đập đầu mối thủy lợi Đăk Bông</t>
  </si>
  <si>
    <t>Làm mới đập đầu mối thủy lợi Mô Ve</t>
  </si>
  <si>
    <t>Cải tạo, nâng cấp nước tự chảy thôn Đăk Văn 1</t>
  </si>
  <si>
    <t>Cải tạo, nâng cấp nước tự chảy thôn Ba Khen (nhóm 1)</t>
  </si>
  <si>
    <t>Cải tạo, nâng cấp nước tự chảy thôn Ba Khen (nhóm 2)</t>
  </si>
  <si>
    <t>Cải tạo, nâng cấp nước tự chảy thôn Đăk Văn Linh (nhóm 1)</t>
  </si>
  <si>
    <t>Cải tạo, nâng cấp nước tự chảy thôn Đăk Văn Linh (nhóm 2)</t>
  </si>
  <si>
    <t>Công trình nước sinh hoạt thôn Kon Pia</t>
  </si>
  <si>
    <t>xã Đăk Hà</t>
  </si>
  <si>
    <t>Năm 2022</t>
  </si>
  <si>
    <t xml:space="preserve"> - Nguồn nước đầu mối suy kiệt, đường ống và mạng lưới phân phối nước hư hỏng, bể lắng lọc kết hợp chứa xuống cấp, không đảm bảo cấp nước cho các hộ dân trên địa bàn thôn.
- Đảm bảo nước sinh hoạt cho 1.126 khẩu.</t>
  </si>
  <si>
    <t>Cấp nước sinh hoạt cho 178 hộ, 1.126 khẩu sinh sống trên địa bàn thôn. Công trình cấp IV, đầu mối lấy nước, tuyến ống dẫn nước vào bể lọc và mạng phân phối nước, bể lắng lọc kết hợp chứa, bồn chưa nước.</t>
  </si>
  <si>
    <t>Công trình nước sinh hoạt thôn Đăk Pờ Trang</t>
  </si>
  <si>
    <t xml:space="preserve"> - Nguồn nước đầu mối suy kiệt, đập đầu mối tạm thường xuyên nghẹt, đường ống và mạng lưới phân phối nước hư hỏng, bể lắng lọc kết hợp chứa xuống cấp, không đảm bảo cấp nước cho các hộ dân trên địa bàn thôn.
 - Đảm bảo nước sinh hoạt cho 258 khẩu.</t>
  </si>
  <si>
    <t>Cấp nước sinh hoạt cho 44 hộ,258 khẩu sinh sống trên địa bàn thôn. Công trình cấp IV, đầu mối lấy nước, tuyến ống dẫn nước vào bể lọc và mạng phân phối nước, bể lắng lọc kết hợp chứa, bồn chưa nước.</t>
  </si>
  <si>
    <t>Công trình nước sinh hoạt thôn Kon Ling</t>
  </si>
  <si>
    <t>Năm 2023</t>
  </si>
  <si>
    <t xml:space="preserve">  - Nguồn nước đầu mối suy kiệt, đường ống và mạng lưới phân phối nước hư hỏng, không đảm bảo cấp nước cho các hộ dân trên địa bàn thôn.
 - Đảm bảo nước sinh hoạt cho 261 khẩu.</t>
  </si>
  <si>
    <t>Cấp nước sinh hoạt cho 49 hộ, 261 khẩu sinh sống trên địa bàn thôn. Công trình cấp IV, đầu mối lấy nước, tuyến ống dẫn nước vào bể lọc và mạng phân phối nước, bể lắng lọc kết hợp chứa, bồn chưa nước.</t>
  </si>
  <si>
    <t>Công trình nước sinh hoạt thôn Ty Tu</t>
  </si>
  <si>
    <t xml:space="preserve"> - Đập đầu mối tạm thường xuyên nghẹt rác, các tuyến ống dẫn nước và mạng lưới phân phối nước hư hỏng, bể lắng lọc kết hợp chứa xuống cấp, không đảm bảo cấp nước cho các hộ dân trên địa bàn thôn.
 - Đảm bảo nước sinh hoạt cho 376 khẩu.</t>
  </si>
  <si>
    <t>Cấp nước sinh hoạt cho 71 hộ, 376 khẩu sinh sống trên địa bàn thôn. Công trình cấp IV, đầu mối lấy nước, tuyến ống dẫn nước vào bể lọc và mạng phân phối nước, bể lắng lọc kết hợp chứa, bồn chưa nước.</t>
  </si>
  <si>
    <t>Công trình nước sinh hoạt thôn Đăk Hà</t>
  </si>
  <si>
    <t>Năm 2024</t>
  </si>
  <si>
    <t xml:space="preserve"> - Các tuyến ống dẫn nước và mạng lưới phân phối nước hư hỏng, bể lắng lọc kết hợp chứa xuống cấp, không đảm bảo cấp nước cho các hộ dân trên địa bàn thôn.
 - Đảm bảo nước sinh hoạt cho 281 khẩu.</t>
  </si>
  <si>
    <t>Cấp nước sinh hoạt cho 58 hộ, 281 khẩu sinh sống trên địa bàn thôn. Công trình cấp IV, đầu mối lấy nước, tuyến ống dẫn nước vào bể lọc và mạng phân phối nước, bể lắng lọc kết hợp chứa, bồn chưa nước.</t>
  </si>
  <si>
    <t xml:space="preserve">Dự kiến tổng mức đầu tư giai đoạn 2021-2025 
</t>
  </si>
  <si>
    <t>Dự án di dời khẩn cấp ra khỏi vùng thiên tai Thôn Ba Tu 3</t>
  </si>
  <si>
    <t>Dự án di khẩn cấp ra khỏi vùng thiên tai Thôn Tam Rin</t>
  </si>
  <si>
    <t>Dự án di khẩn cấp ra khỏi vùng thiên tai Thôn Đắk Prông</t>
  </si>
  <si>
    <t>Dự án di khẩn cấp ra khỏi vùng thiên tai thôn Đắk Văn 2</t>
  </si>
  <si>
    <t>Dự án di khẩn cấp ra khỏi vùng thiên tai thôn Đắk Riếp 1</t>
  </si>
  <si>
    <t>Dự án di khẩn cấp ra khỏi vùng thiên tai thôn Đắk Riếp 2</t>
  </si>
  <si>
    <t>Dự án Di dời bố trí ổn định dân cư vùng thiên tai thôn Hà Lăng</t>
  </si>
  <si>
    <t>Dự án Di dời bố trí ổn định dân cư vùng thiên tai thôn Pu Tá, Thôn Ngọc La</t>
  </si>
  <si>
    <t>Dự án Di dời bố trí ổn định dân cư vùng thiên tai thôn Mô Pả</t>
  </si>
  <si>
    <t>Dự án Di dời bố trí ổn định dân cư vùng thiên tai thôn Đắk Chum 1, 2</t>
  </si>
  <si>
    <t>Xã Tu Mơ Rông</t>
  </si>
  <si>
    <t>Dự án Di dời bố trí ổn định dân cư vùng thiên tai thôn Kon Hia 3</t>
  </si>
  <si>
    <t xml:space="preserve">Dự án di dời định canh định cư ra khỏi vùng thiên tai các thôn Năng Lớn 1, Năng Lớn 2, Năng Nhỏ 2, Đắk Giá </t>
  </si>
  <si>
    <t xml:space="preserve">Dự án di dời định canh định cư ra khỏi vùng thiên tai  các thôn Kon Hia 1, Kon Hia 2, La Giông </t>
  </si>
  <si>
    <t xml:space="preserve">Dự án di dời định canh định cư ra khỏi vùng thiên tai các thôn Tê Xô Trong, Tê Xô Ngoài, KonHnông, Đắk PRông  </t>
  </si>
  <si>
    <t xml:space="preserve">Dự án di dời định canh định cư ra khỏi vùng thiên tai các thôn Đắk Hà, Đắk Ptrang, Kon Linh </t>
  </si>
  <si>
    <t xml:space="preserve">Dự án di dời định canh định cư ra khỏi vùng thiên tai các thôn Đắk Chum 1, Đắk Chum 2, Tu Cấp </t>
  </si>
  <si>
    <t xml:space="preserve">Dự án di dời định canh định cư ra khỏi vùng thiên tai các thôn Đắk Văn 1, Đắk Linh, Ba Khen, Long Tro </t>
  </si>
  <si>
    <t xml:space="preserve">Dự án di dời định canh định cư ra khỏi vùng thiên tai các thôn Tân Ba, Đắk Sông, Đắk Viên </t>
  </si>
  <si>
    <t>Dự án di dời định canh định cư ra khỏi vùng thiên tai các thôn  Long Lái, Long Hy 1, Long Hy 2</t>
  </si>
  <si>
    <t>Năm 2021</t>
  </si>
  <si>
    <t>Năm 2025</t>
  </si>
  <si>
    <t xml:space="preserve">Xã Ngọk Yêu, huyện Tu Mơ Rông </t>
  </si>
  <si>
    <t xml:space="preserve">Xã Đắk Tờ Kan, huyện Tu Mơ Rông </t>
  </si>
  <si>
    <t xml:space="preserve">Xã Văn Xuôi, huyện Tu Mơ Rông </t>
  </si>
  <si>
    <t xml:space="preserve">Xã Đắk Na, huyện Tu Mơ Rông </t>
  </si>
  <si>
    <t xml:space="preserve">Xã Măng Ri, huyện Tu Mơ Rông </t>
  </si>
  <si>
    <t xml:space="preserve">Xã Đắk Hà, huyện Tu Mơ Rông </t>
  </si>
  <si>
    <t xml:space="preserve">Xã Đắk Rơ Ông, huyện Tu Mơ Rông </t>
  </si>
  <si>
    <t xml:space="preserve">Xã Đắk Sao, huyện Tu Mơ Rông </t>
  </si>
  <si>
    <t xml:space="preserve">Xã Tê Xăng, huyện Tu Mơ Rông </t>
  </si>
  <si>
    <t>Đăk Rơ Ông</t>
  </si>
  <si>
    <t>chưa có nước sạch sử dụng, phục vụ nhu cầu sinh hoạt hàng ngày</t>
  </si>
  <si>
    <t>Cấp nước sinh hoạt cho 87 hộ, 156 khẩu sinh sống trên địa bàn thôn. Công trình Giếng đào chiều sâu khoảng 17-25m, đường kính D100, sân giếng bê tông 3,16*3,16m</t>
  </si>
  <si>
    <t>Công trình hỗ trợ NSH thôn Đăk Plò</t>
  </si>
  <si>
    <t>Cấp nước sinh hoạt cho 77 hộ, 142 khẩu sinh sống trên địa bàn thôn. Công trình Giếng đào chiều sâu khoảng 17-25m, đường kính D100, sân giếng bê tông 3,16*3,16m</t>
  </si>
  <si>
    <t>Công trình hỗ trợ NSH thôn Kon Hia 3</t>
  </si>
  <si>
    <t>Công trình hỗ trợ NSH thôn Mô Bành</t>
  </si>
  <si>
    <t>Đường đi KSX thôn Kon Hia 2 (đoạn nhà ông A Phiên)</t>
  </si>
  <si>
    <t>Đường đất, lầy lội vào mùa mưa, nền đường lồi lõm do mưa sói lở, san gạt khoảng 2,4ha</t>
  </si>
  <si>
    <t>Đường đi KSX thôn Kon Hia 1 (đoạn khu di dời)</t>
  </si>
  <si>
    <t>Đường đất, lầy lội vào mùa mưa, nền đường lồi lõm do mưa sói lở</t>
  </si>
  <si>
    <t>Đường đi KSX thôn Đăk Plò (đoạn nhà ông A Dương)</t>
  </si>
  <si>
    <t>Cầu treo dân sinh thôn Đăk Plò</t>
  </si>
  <si>
    <t>Chưa có cầu bắc qua suối để phục vụ thâm canh sản xuất</t>
  </si>
  <si>
    <t>Cầu treo dân sinh, chiều dài khoảng 100m, bề rộng cầu khoảng 1,4m, sàn thép, mố cầu, trụ treo dây cáp</t>
  </si>
  <si>
    <t>Đường đi KSX thôn Kon Hia 3 (đoạn đường tránh đèo)</t>
  </si>
  <si>
    <t>Đường đất, lầy lội vào mùa mưa, nền đường lồi lõm do mưa sói lở, san gạt khoảng 1,6ha</t>
  </si>
  <si>
    <t>Đường cấp VI, Chiều dài 800 m
Bề rộng nền đường: Bn=4,0 m
 Bề rộng mặt đường: Bm=3,0m
Bề rộng lề đường:Bl = 2x0,5 m=1m, hệ thống thoát nước dọc tuyến đường KT 40*40*120cm</t>
  </si>
  <si>
    <t>Sân thể thao bóng đá cỏ nhân tạo xã Đăk Rơ Ông</t>
  </si>
  <si>
    <t>Sân đất, sói lở vào mùa mưa, san gạt khoảng 1500m2</t>
  </si>
  <si>
    <t>- Khung trụ, lưới chắn bóng và hệ thống điện
- Sân bê tông: 250 m2
- Kè chắn đất: 107,9 m.</t>
  </si>
  <si>
    <t>Đường cấp VI, Chiều dài 650 m
Bề rộng nền đường: Bn=4,0 m
 Bề rộng mặt đường: Bm=3,0m
Bề rộng lề đường:Bl = 2x0,5 m=1m, hệ thống thoát nước dọc tuyến đường KT 40*40*120cm</t>
  </si>
  <si>
    <t>Đường cấp VI, Chiều dài 500 m Bề rộng nền đường: Bn=4,0 m Bề rộng mặt đường: Bm=3,0mBề rộng lề đường:Bl = 2x0,5 m=1m, hệ thống thoát nước dọc tuyến đường KT 40*40*120cm</t>
  </si>
  <si>
    <t>Đường cấp VI, Chiều dài 700 m Bề rộng nền đường: Bn=4,0 m  Bề rộng mặt đường: Bm=3,0m
Bề rộng lề đường:Bl = 2x0,5 m=1m, hệ thống thoát nước dọc tuyến đường KT 40*40*120cm</t>
  </si>
  <si>
    <t>Đường cấp VI, Chiều dài 500 m Bề rộng nền đường: Bn=4,0 m  Bề rộng mặt đường: Bm=3,0m
Bề rộng lề đường:Bl = 2x0,5 m=1m, hệ thống thoát nước dọc tuyến đường KT 40*40*120cm</t>
  </si>
  <si>
    <t>Công trình nước sinh hoạt thôn Văn Sang</t>
  </si>
  <si>
    <t>xã Tu Mơ Rông</t>
  </si>
  <si>
    <t xml:space="preserve"> - Nguồn nước đầu mối suy kiệt, đường ống và mạng lưới phân phối nước hư hỏng, bể lắng lọc kết hợp chứa xuống cấp, không đảm bảo cấp nước cho các hộ dân trên địa bàn thôn.
- Đảm bảo nước sinh hoạt cho 144 khẩu.</t>
  </si>
  <si>
    <t>Cấp nước sinh hoạt cho 30 hộ, 144 khẩu sinh sống trên địa bàn thôn. Công trình cấp IV, đầu mối lấy nước, tuyến ống dẫn nước vào bể lọc và mạng phân phối nước, bể lắng lọc kết hợp chứa, bồn chưa nước.</t>
  </si>
  <si>
    <t>Công trình nước sinh hoạt thôn Long Leo</t>
  </si>
  <si>
    <t xml:space="preserve"> - Nguồn nước đầu mối suy kiệt, đập đầu mối tạm thường xuyên nghẹt, đường ống và mạng lưới phân phối nước hư hỏng, bể lắng lọc kết hợp chứa xuống cấp, không đảm bảo cấp nước cho các hộ dân trên địa bàn thôn.
 - Đảm bảo nước sinh hoạt cho 137 khẩu.</t>
  </si>
  <si>
    <t>Cấp nước sinh hoạt cho 40 hộ, 137 khẩu sinh sống trên địa bàn thôn. Công trình cấp IV, đầu mối lấy nước, tuyến ống dẫn nước vào bể lọc và mạng phân phối nước, bể lắng lọc kết hợp chứa, bồn chưa nước.</t>
  </si>
  <si>
    <t>Công trình nước sinh hoạt thôn Đăk Chum I</t>
  </si>
  <si>
    <t xml:space="preserve">  - Nguồn nước đầu mối suy kiệt, đường ống và mạng lưới phân phối nước hư hỏng, không đảm bảo cấp nước cho các hộ dân trên địa bàn thôn.
 - Đảm bảo nước sinh hoạt cho 168 khẩu.</t>
  </si>
  <si>
    <t>Cấp nước sinh hoạt cho 46 hộ, 168 khẩu sinh sống trên địa bàn thôn. Công trình cấp IV, đầu mối lấy nước, tuyến ống dẫn nước vào bể lọc và mạng phân phối nước, bể lắng lọc kết hợp chứa, bồn chưa nước.</t>
  </si>
  <si>
    <t>Công trình nước sinh hoạt thôn Đăk Chum II</t>
  </si>
  <si>
    <t xml:space="preserve"> xã Tu Mơ Rông</t>
  </si>
  <si>
    <t xml:space="preserve"> - Đập đầu mối tạm thường xuyên nghẹt rác, các tuyến ống dẫn nước và mạng lưới phân phối nước hư hỏng, bể lắng lọc kết hợp chứa xuống cấp, không đảm bảo cấp nước cho các hộ dân trên địa bàn thôn.
 - Đảm bảo nước sinh hoạt cho 119 khẩu.</t>
  </si>
  <si>
    <t>Cấp nước sinh hoạt cho 36 hộ, 119 khẩu sinh sống trên địa bàn thôn. Công trình cấp IV, đầu mối lấy nước, tuyến ống dẫn nước vào bể lọc và mạng phân phối nước, bể lắng lọc kết hợp chứa, bồn chưa nước.</t>
  </si>
  <si>
    <t>Công trình nước sinh hoạt thôn Tu Cấp</t>
  </si>
  <si>
    <t xml:space="preserve"> - Các tuyến ống dẫn nước và mạng lưới phân phối nước hư hỏng, bể lắng lọc kết hợp chứa xuống cấp, không đảm bảo cấp nước cho các hộ dân trên địa bàn thôn.
 - Đảm bảo nước sinh hoạt cho 278 khẩu.</t>
  </si>
  <si>
    <t>Cấp nước sinh hoạt cho 75 hộ, 278 khẩu sinh sống trên địa bàn thôn. Công trình cấp IV, đầu mối lấy nước, tuyến ống dẫn nước vào bể lọc và mạng phân phối nước, bể lắng lọc kết hợp chứa, bồn chưa nước.</t>
  </si>
  <si>
    <t>Công trình nước sinh hoạt thôn Đăk Ka</t>
  </si>
  <si>
    <t xml:space="preserve"> - Đập đầu mối tạm thường xuyên nghẹt và rò rỉ nước, các tuyến ống dẫn nước và mạng lưới phân phối nước hư hỏng, bể lắng lọc kết hợp chứa xuống cấp, không đảm bảo cấp nước cho các hộ dân trên địa bàn thôn.
 - Đảm bảo nước sinh hoạt cho 141 khẩu.</t>
  </si>
  <si>
    <t>Cấp nước sinh hoạt cho 32 hộ, 141 khẩu sinh sống trên địa bàn thôn. Công trình cấp IV, đầu mối lấy nước, tuyến ống dẫn nước vào bể lọc và mạng phân phối nước, bể lắng lọc kết hợp chứa, bồn chưa nước.</t>
  </si>
  <si>
    <t>Công trình nước sinh hoạt thôn Tu Mơ Rông</t>
  </si>
  <si>
    <t xml:space="preserve"> - Đập đầu mối đầu tư đã lâu thường xuyên hư hỏng rò rỉ nước, các tuyến ống dẫn nước và mạng lưới phân phối nước hư hỏng, bể lắng lọc kết hợp chứa xuống cấp, không đảm bảo cấp nước cho các hộ dân trên địa bàn thôn.
 - Đảm bảo nước sinh hoạt cho 235 khẩu.</t>
  </si>
  <si>
    <t>Cấp nước sinh hoạt cho 72 hộ, 235 khẩu sinh sống trên địa bàn thôn. Công trình cấp IV, đầu mối lấy nước, tuyến ống dẫn nước vào bể lọc và mạng phân phối nước, bể lắng lọc kết hợp chứa, bồn chưa nước.</t>
  </si>
  <si>
    <t>Công trình nước sinh hoạt thôn Đăk Neang</t>
  </si>
  <si>
    <t xml:space="preserve"> - Các tuyến ống dẫn nước và mạng lưới phân phối nước hư hỏng, bể lắng lọc kết hợp chứa xuống cấp, không đảm bảo cấp nước cho các hộ dân trên địa bàn thôn.
 - Đảm bảo nước sinh hoạt cho 222 khẩu.</t>
  </si>
  <si>
    <t>Cấp nước sinh hoạt cho 37 hộ, 222 khẩu sinh sống trên địa bàn thôn. Công trình cấp IV, đầu mối lấy nước, tuyến ống dẫn nước vào bể lọc và mạng phân phối nước, bể lắng lọc kết hợp chứa, bồn chưa nước.</t>
  </si>
  <si>
    <t>Đường đi khu sản xuất thôn Đăk Chum I</t>
  </si>
  <si>
    <t xml:space="preserve"> - Đường đất.
 - Đảm bảo nhu cầu nhân dân đi lại, vận chuyển hàng hóa nông sản thuận tiện cả hai mùa.</t>
  </si>
  <si>
    <t>Thủy lợi thôn Đăk Neang (Làng cũ)</t>
  </si>
  <si>
    <t>Chưa có đập đầu mối, dẫn nước vào mương đất thường xuyên sạt lở</t>
  </si>
  <si>
    <t xml:space="preserve">Xây dựng mới đập đầu mối, làm kênh mương dẫn nước tưới diện tích khoảng 3 ha
</t>
  </si>
  <si>
    <t>Đường đi khu sản xuất thôn Đăk Neang</t>
  </si>
  <si>
    <t>Đường đi khu sản xuất thôn Tu Mơ Rông</t>
  </si>
  <si>
    <t>Đường đi khu sản xuất thôn Tu Cấp</t>
  </si>
  <si>
    <t>Sửa chữa nâng cấp công trình NTC thôn Lộc Bông</t>
  </si>
  <si>
    <t>2022</t>
  </si>
  <si>
    <t>Hệ thống nước được đầu tư trước năm 2009 hiện đã xuống cấp hư hỏng nặng, lượng nước cung cấp không đảm bảo sinh hoạt của nhân dân</t>
  </si>
  <si>
    <t>Sửa chữa nâng cấp công trình NTC thôn Mô Za</t>
  </si>
  <si>
    <t>Sửa chữa nâng cấp công trình NTC thôn Đăk Prế</t>
  </si>
  <si>
    <t>2021</t>
  </si>
  <si>
    <t>Sửa chữa nâng cấp công trình NTC thôn Măng Rương II</t>
  </si>
  <si>
    <t>2023</t>
  </si>
  <si>
    <t>Sửa chữa nâng cấp công trình NTC thôn Măng Rương I</t>
  </si>
  <si>
    <t>2024</t>
  </si>
  <si>
    <t>Sửa chữa nâng cấp công trình NTC Trung tâm xã</t>
  </si>
  <si>
    <t>2025</t>
  </si>
  <si>
    <t>Sửa chữa nâng cấp công trình NTC thôn Tu Bung</t>
  </si>
  <si>
    <t>Các công trình nước sinh hoạt tập trung hiện tại tại các thôn bị hư hỏng xuống cấp, lưu lượng nước không đủ cấp cho người dân sinh hoạt vào mùa khô</t>
  </si>
  <si>
    <t>Khoan mới giếng nước sinh hoạt, 3 giếng khoan/1 thôn</t>
  </si>
  <si>
    <t>Cầu BTCT đi khu dãn dân thôn Mô Za</t>
  </si>
  <si>
    <t>Hiện tại khu giản dân có cầu treo dân sinh nhưng đã xuống cấp, chỉ phụ vụ cho gia thông đi lại, không đáp ứng được việc vận chuyển nông lâm sản số lượng lớn của người dân khu dản dân</t>
  </si>
  <si>
    <t>Làm mới cầu BTCT qua suối</t>
  </si>
  <si>
    <t>Đập tràn đi khu sản xuất thôn Mô Za</t>
  </si>
  <si>
    <t>Hiện tại khu sản xuất có cầu treo dân sinh nhưng đã xuống cấp, chỉ phụ vụ cho gia thông đi lại xe cộ thô sơ, không đáp ứng được việc vận chuyển nông lâm sản số lượng lớn của người dân khu dản dân</t>
  </si>
  <si>
    <t>Làm mới đập tràng BTCT qua suối</t>
  </si>
  <si>
    <t>Đập tràn đi khu sản xuất thôn Lộc Bông</t>
  </si>
  <si>
    <t>Cầu BTCT đi khu sản xuất thôn Tu Bung</t>
  </si>
  <si>
    <t>Làm mới Cầu BTCT qua suối</t>
  </si>
  <si>
    <t>Cầu BTCT đi khu sản xuất thôn Đăk Prế</t>
  </si>
  <si>
    <t>Làm mới đập thủy lợi Măng Nông</t>
  </si>
  <si>
    <t>Hiện trạng mương đất, đập đầu mối người dân làm tạm, đắp đất; không đảm bảo tưới tiêu phụ vụ sản xuất cho người dân, nhu cầu đầu từ làm mới đập thủy lợi là rất cần thiết</t>
  </si>
  <si>
    <t>Sửa chữa nâng cấp đập đầu mối, hệ thống kênh dẫn</t>
  </si>
  <si>
    <t>Làm mới đập thủy lợi Nước Mu</t>
  </si>
  <si>
    <t>Sửa chữa Đập thủy lợi Lộc Bông</t>
  </si>
  <si>
    <t>Đập thủy lợi được đầu tư năm 2009, Hiện đã xuống cấp, hệ thống kênh dẫn nước bị nức gãy, vùi lấp; không đảm bảo cung cấp đủ nước tưới tiêu phụ vụ sản xuất cho người dân, nhu cầu đầu từ làm mới đập thủy lợi là rất cần thiết</t>
  </si>
  <si>
    <t>Sửa chữa Đập thủy lợi Gia Bao</t>
  </si>
  <si>
    <t>Đập thủy lợi được đầu tư năm 2014, Hiện đã xuống cấp, hệ thống kênh dẫn nước bị nức gãy, vùi lấp; không đảm bảo cung cấp đủ nước tưới tiêu phụ vụ sản xuất cho người dân, nhu cầu đầu từ làm mới đập thủy lợi là rất cần thiết</t>
  </si>
  <si>
    <t>Sửa chữa Đập thủy lợi Chu Chi</t>
  </si>
  <si>
    <t>Đập thủy lợi được đầu tư năm 2013, Hiện đã xuống cấp, hệ thống kênh dẫn nước bị nức gãy, vùi lấp; không đảm bảo cung cấp đủ nước tưới tiêu phụ vụ sản xuất cho người dân, nhu cầu đầu từ làm mới đập thủy lợi là rất cần thiết</t>
  </si>
  <si>
    <t>Sửa chữa Đập thủy lợi Kô Kip</t>
  </si>
  <si>
    <t>Đập thủy lợi được đầu tư năm 2007, Hiện đã xuống cấp, hệ thống kênh dẫn nước bị nức gãy, vùi lấp; không đảm bảo cung cấp đủ nước tưới tiêu phụ vụ sản xuất cho người dân, nhu cầu đầu từ làm mới đập thủy lợi là rất cần thiết</t>
  </si>
  <si>
    <t>Sửa chữa Đập thủy lợi Ta Mu</t>
  </si>
  <si>
    <t>Sửa chữa Đập thủy lợi Nông Xế</t>
  </si>
  <si>
    <t>Sửa chữa Đập thủy lợi MôVia</t>
  </si>
  <si>
    <t>Đập thủy lợi được đầu tư năm 2008, Hiện đã xuống cấp, hệ thống kênh dẫn nước bị nức gãy, vùi lấp; không đảm bảo cung cấp đủ nước tưới tiêu phụ vụ sản xuất cho người dân, nhu cầu đầu từ làm mới đập thủy lợi là rất cần thiết</t>
  </si>
  <si>
    <t>Quy hoạch, đầu tư sang ủi, mặt bằng, các công trình phụ trợ kèm theo, bố trí đất ở, hỗ trợ kinh phí làm nhà cho các hộ dân</t>
  </si>
  <si>
    <t>Hiện trạng đường đất do người dân tự làm, đi lại khó khăn</t>
  </si>
  <si>
    <t>Đường đi KSX kết hợp đi khu trồng dược liệu thôn Lê Văng</t>
  </si>
  <si>
    <t>Làm đường BTXM cấp IV; chiều dài 3.000m</t>
  </si>
  <si>
    <t>Thủy Lợi Đăk Mút</t>
  </si>
  <si>
    <t>Đầu mối bằng rọ đó, kênh đất dài 3000m, lượng nước vào mùa khô không dủ tưới tiêu cho toàn bộ cánh đồng</t>
  </si>
  <si>
    <t>Làm mới đập đầu mối bằng bê tông cốt thép, kiên cố hóa kênh mương với chiều dài 3000m để phục vụ tưới tiêu cho 4ha.</t>
  </si>
  <si>
    <t>Cầu treo Đăk Na đi KSX thôn Đăk Rê 1-Kon Sang</t>
  </si>
  <si>
    <t>Cầu treo do dân tự làm có chiều dài 80m, không đảm bảo an toàn</t>
  </si>
  <si>
    <t>Làm mới cầu treo bằng thép dài 80m, mặt sàn rộng 1,5m</t>
  </si>
  <si>
    <t>Cầu tràn Đăk Chi</t>
  </si>
  <si>
    <t>Ngầm làm bằng rọ đá, hiện đã bị xuống cấp, vào mùa mưa phương tiện đi lại gặp nhiều khó khăn</t>
  </si>
  <si>
    <t>Làm cầu tràn bằng bê tông cốt théo dài 15m</t>
  </si>
  <si>
    <t>Cầu tràn Đăk Tỏ</t>
  </si>
  <si>
    <t>Làm mới NSH thôn Đăk Riếp 2</t>
  </si>
  <si>
    <t>Nâng cấp, sửa chữa NSH thôn Hà Lăng</t>
  </si>
  <si>
    <t>Nâng cấp, sửa chữa NSH thôn Mô Bành 1</t>
  </si>
  <si>
    <t>Nâng cấp, sửa chữa NSH thôn Đăk Rê 1-Kon Sang</t>
  </si>
  <si>
    <t>KV III</t>
  </si>
  <si>
    <t>NSH thôn Đăk Riếp 
2 được đầu tư năm 2014, đến nay sau những mùa mưa thì hiện tại công trình này đã bị hư hỏng hoàn toàn, không có khả năng sửa chữa</t>
  </si>
  <si>
    <t>Làm mới đập đầu mối bằng bê tông,
 đường ống, bể lọc kết hợp bể chứa và lắp đặt 43 bồn chứa 500 lít cho 43 hộ dân.</t>
  </si>
  <si>
    <t>NSH thôn Hà Lăng được đầu tư năm 2010, đến nay sau những mùa mưa thì hiện tại công trình này đã bị hư hỏng, xuống cấp, không đủ nước phục vụ nhu cầu của người dân</t>
  </si>
  <si>
    <t>Nạo vét đập đầu mối, bể lọc kết hợp bể chứa. Mở rộng thêm hệ thống cấp nước và bồn nước phụ vụ nhu cầu của người dân.</t>
  </si>
  <si>
    <t>NSH thôn Mô Bành 1 được đầu tư năm 2013, đến nay sau những mùa mưa thì hiện tại công trình này đã bị hư hỏng, xuống cấp, không đủ nước phục vụ nhu cầu của người dân</t>
  </si>
  <si>
    <t>NSH thôn Đăk Rê 1 được đầu tư năm 2012 để phục vụ cho người dân cả 2 thôn Đăk Rê 1 và Kon Sang, đến nay sau những mùa mưa thì hiện tại công trình này đã bị hư hỏng, xuống cấp, không đủ nước phục vụ nhu cầu của người dân</t>
  </si>
  <si>
    <t>Đường đi KSX Tea Trai thôn Ngọc Leang</t>
  </si>
  <si>
    <t>Xã Đăk Hà</t>
  </si>
  <si>
    <t xml:space="preserve"> - Đường đất.
- Đảm bảo vận chuyển hàng hóa được thuận lợi quanh năm</t>
  </si>
  <si>
    <t xml:space="preserve"> Đầu tư cứng hóa đường đi KSX Đăk Ter đoạn nối tiếp thôn Kon Pia</t>
  </si>
  <si>
    <t xml:space="preserve">Đường đi KSX Đăk Ter (đoạn nối tiếp) thôn Kon Pia </t>
  </si>
  <si>
    <t xml:space="preserve">Đường đi khu sản xuất Ngô Kia (đoạn nối tiếp) thôn Kon Ling </t>
  </si>
  <si>
    <t>Sửa chữa, nâng cấp công trình nước tự chảy Thôn Kạch Nhỏ</t>
  </si>
  <si>
    <t>Sửa chữa, nâng cấp công trình nước tự chảy Thôn Đăk Giá</t>
  </si>
  <si>
    <t>Sửa chữa, nâng cấp công trình nước tự chảy Thôn Kạch Lớn 2</t>
  </si>
  <si>
    <t>Sửa chữa, nâng cấp công trình nước tự chảy Thôn Kon Cung</t>
  </si>
  <si>
    <t xml:space="preserve">Sửa chữa, nâng cấp công trình nước tự chảy Thôn Năng Lớn 2 </t>
  </si>
  <si>
    <t>Sửa chữa, nâng cấp công trình nước tự chảy Thôn Năng Nhỏ 2</t>
  </si>
  <si>
    <t>Nước sinh hoạt tập trung thôn Ngọc Đo - Long Láy 1</t>
  </si>
  <si>
    <t>III</t>
  </si>
  <si>
    <t>Hệ thống nước sinh hoạt sử dụng chung với hệ thống nước trung tâm xã và 02 thôn Long Láy 2 và Thôn Ba Tu 2 nên lượng nước về thôn không đảm bảo sinh hoạt của nhân dân, người dân thường dùng can 30 lít để chở nước về sinh hoạt</t>
  </si>
  <si>
    <t>Đầu tư đập đầu mối, bể chứa nước và hệ thống ống dẫn…</t>
  </si>
  <si>
    <t>Nước sinh hoạt tập trung thôn Ba Tu 3</t>
  </si>
  <si>
    <t>Hệ thống nước sinh hoạt sử dụng chung với hệ thống nước trung tâm xã và 04 thôn của xã nên lượng nước về thôn không đảm bảo sinh hoạt của nhân dân, người dân thường dùng can 30 lít để chở nước về sinh hoạt</t>
  </si>
  <si>
    <t>Đầu tư nâng cấp NSH Ba Tu 2, Long Láy 2</t>
  </si>
  <si>
    <t>Hệ thống nước được đầu tư trước  hiện đã xuống cấp hư hỏng nặng, lượng nước cung cấp không đảm bảo sinh hoạt của nhân dân</t>
  </si>
  <si>
    <t>Đầu tư nâng cấp NSH thôn Ba Tu 1</t>
  </si>
  <si>
    <t>Chưa có hệ thống điện</t>
  </si>
  <si>
    <t>Đường đi khu sản xuất Đăk Ring</t>
  </si>
  <si>
    <t>Đường đất, mùa mưa đi khó khăn</t>
  </si>
  <si>
    <t>Thủy lợi Đăk Kring</t>
  </si>
  <si>
    <t>Nhân dân tự làm đập tạm bằng rọ đá, kênh dẫn nước bằng đất</t>
  </si>
  <si>
    <t>Đầu tư đập đầu mối bằng bê tông, kênh dẫn nước bằng bê tông cốt thép hoặc ống thép</t>
  </si>
  <si>
    <t>Đường đi khu sản xuất Mo Tơ Leng</t>
  </si>
  <si>
    <t>NSH Thôn Kon H Nong</t>
  </si>
  <si>
    <t>chưa có giếng đang dùng chung</t>
  </si>
  <si>
    <t>Giếng đào sâu khoảng 17 -20m</t>
  </si>
  <si>
    <t>NSH Thôn Đăk P Rông</t>
  </si>
  <si>
    <t>NSH Thôn Đăk Nông</t>
  </si>
  <si>
    <t>NSH Thôn ĐăkH năng</t>
  </si>
  <si>
    <t>NSH Thôn Tê Xô Ngoài</t>
  </si>
  <si>
    <t>NSH Thôn Đăk Trăng</t>
  </si>
  <si>
    <t>NSH ThônTê Xô Trong</t>
  </si>
  <si>
    <t>Nước sinh hoạt thôn Đăk Viên</t>
  </si>
  <si>
    <t>Công trình nước sinh hoạt xuống cấp thiếu nước sinh hoạt hợp vệ sinh</t>
  </si>
  <si>
    <t>Phục vụ 91 hộ với 332 nhân khẩu</t>
  </si>
  <si>
    <t>Nước sinh hoạt thôn Đăk Sông</t>
  </si>
  <si>
    <t>Phục vụ 76 hộ với 277 nhân khẩu</t>
  </si>
  <si>
    <t>Đường từ cầu Đăk Sông đi Tu Thó</t>
  </si>
  <si>
    <t>Đường bê tông đã xuống cấp; đường hẹp, độ dốc lớn trong khi đó nhu cầu đi lại cao</t>
  </si>
  <si>
    <t>Đường liên thôn Đăk Viên - Tu Thó</t>
  </si>
  <si>
    <t>Đường đất nhỏ, hẹp, độ dốc lớn</t>
  </si>
  <si>
    <t>Chiều dài tuyến L = 2 Km, Bm=5m, Bn=6m; phục vụ nhu cầu 237 hộ, 916 khẩu</t>
  </si>
  <si>
    <t>Đường từ Tu Thó đi thôn Pu Tá xã Măng Ri</t>
  </si>
  <si>
    <t>Đường đi khu sản xuất thôn Năng Nhỏ 1(nhánh 1)</t>
  </si>
  <si>
    <t xml:space="preserve">Đường GTNT loại C theo tiêu chuẩn đề án NTM. Công trình cấp IV. Chiều dài tuyến 400 m; Bề rộng mặt đường: 3m. Bề rộng nền đường: 4m. Chiều dày 16cm Bê rông xi măng M250 đá 2*4. </t>
  </si>
  <si>
    <t>Đường đi khu sản xuất  Kạch lớn 1 ( Nối tiếp đường GNTN)</t>
  </si>
  <si>
    <t xml:space="preserve">Đường GTNT loại C theo tiêu chuẩn đề án NTM. Công trình cấp IV. Chiều dài tuyến 240 m; Bề rộng mặt đường: 3m. Bề rộng nền đường: 4m. Chiều dày 16cm Bê rông xi măng M250 đá 2*4. </t>
  </si>
  <si>
    <t>Đường đi khu sản xuất Kung Tu thôn Kạch nhỏ</t>
  </si>
  <si>
    <t xml:space="preserve"> Đường GTNT loại C theo tiêu chuẩn đề án NTM. Công trình cấp IV. Chiều dài tuyến 240 m; Bề rộng mặt đường: 3m. Bề rộng nền đường: 4m. Chiều dày 16cm Bê rông xi măng M250 đá 2*4. </t>
  </si>
  <si>
    <t>Đường đi khu sản xuất Năng Lớn 1 (nối tiếp nhánh 1)</t>
  </si>
  <si>
    <t>Đường đi khu sản xuất thôn Kạch Kung Pá thôn Kạch Nhỏ</t>
  </si>
  <si>
    <t>Cầu treo Long Hy</t>
  </si>
  <si>
    <t>Thôn Long Hy</t>
  </si>
  <si>
    <t>Hiện tại khu vực đó chưa có cầu, nhân dân qua suối Đắk Pờ Xi đến khu sản xuất nông nghiệp chính của thôn rất nguy hiểm nhất là mùa mưa bão…</t>
  </si>
  <si>
    <t>Đầu tư cầu treo bằng bê tông, cốt thép, Chiều dài cầu: 50m</t>
  </si>
  <si>
    <t>UBND HUYỆN TU MƠ RÔNG</t>
  </si>
  <si>
    <t>1</t>
  </si>
  <si>
    <t>2</t>
  </si>
  <si>
    <t>3</t>
  </si>
  <si>
    <t>4</t>
  </si>
  <si>
    <t>5</t>
  </si>
  <si>
    <t>6</t>
  </si>
  <si>
    <t>7</t>
  </si>
  <si>
    <t>8</t>
  </si>
  <si>
    <t>9</t>
  </si>
  <si>
    <t>10</t>
  </si>
  <si>
    <t>11</t>
  </si>
  <si>
    <t>12</t>
  </si>
  <si>
    <t>13</t>
  </si>
  <si>
    <t>14</t>
  </si>
  <si>
    <t>Ngọk Yêu</t>
  </si>
  <si>
    <t>Ngọk Lây</t>
  </si>
  <si>
    <t>Đăk Na</t>
  </si>
  <si>
    <t>Đăk Sao</t>
  </si>
  <si>
    <t>Đăk Tờ Kan</t>
  </si>
  <si>
    <t>Tê Xăng</t>
  </si>
  <si>
    <t>Măng Ri</t>
  </si>
  <si>
    <t>Ngok yêu</t>
  </si>
  <si>
    <t>Sửa chữa, nâng cấp công trình nước tự chảy Thôn Kạch lớn 1</t>
  </si>
  <si>
    <t>Công trình Nước sinh hoạt thôn Đăk Văn 1</t>
  </si>
  <si>
    <t>Hệ thống nước sinh hoạt cũ đã đầu tư hơn 10 năm; hiện nay đầu mối lấy nước, đường ống, bể lắng lọc chứa nước, van khóa đã cũ, xuống cấp, hư hỏng nặng, không đảm bảo cấp nước sinh hoạt cho 56 hộ, 203 khẩu.</t>
  </si>
  <si>
    <t>Công trình cấp IV, xây dựng đầu mối lấy nước, tuyến ống dẫn nước vào bể lọc và mạng phân phối nước, bể lắng lọc kết hợp chứa, bồn chứa nước. Phục vụ  cho 56 hộ, 203 khẩu trong thôn.</t>
  </si>
  <si>
    <t>Công trình Nước sinh hoạt thôn Đăk Văn Linh (nhóm 1)</t>
  </si>
  <si>
    <t>Hệ thống nước sinh hoạt cũ đã đầu tư hơn 10 năm; hiện nay đầu mối lấy nước, đường ống, bể lắng lọc chứa nước, van khóa đã cũ, xuống cấp, hư hỏng nặng, không đảm bảo cấp nước sinh hoạt cho 25 hộ, 104 khẩu.</t>
  </si>
  <si>
    <t>Công trình cấp IV, xây dựng đầu mối lấy nước, tuyến ống dẫn nước vào bể lọc và mạng phân phối nước, bể lắng lọc kết hợp chứa, bồn chứa nước. Phục vụ  cho 25 hộ, 104 khẩu trong thôn.</t>
  </si>
  <si>
    <t>Công trình Nước sinh hoạt thôn Đăk Văn Linh (nhóm 2)</t>
  </si>
  <si>
    <t>Hệ thống nước sinh hoạt cũ đã đầu tư hơn 10 năm; hiện nay đầu mối lấy nước, đường ống, bể lắng lọc chứa nước, van khóa đã cũ, xuống cấp, hư hỏng nặng, không đảm bảo cấp nước sinh hoạt cho 20 hộ, 78 khẩu.</t>
  </si>
  <si>
    <t>Công trình cấp IV, xây dựng đầu mối lấy nước, tuyến ống dẫn nước vào bể lọc và mạng phân phối nước, bể lắng lọc kết hợp chứa, bồn chứa nước. Phục vụ  cho 20 hộ, 78 khẩu trong thôn.</t>
  </si>
  <si>
    <t>Công trình Nước sinh hoạt thôn Long Tro</t>
  </si>
  <si>
    <t>Hệ thống nước sinh hoạt cũ đã đầu tư hơn 10 năm; hiện nay đầu mối lấy nước, đường ống, bể lắng lọc chứa nước, van khóa đã cũ, xuống cấp, hư hỏng nặng, không đảm bảo cấp nước sinh hoạt cho 58 hộ, 204 khẩu.</t>
  </si>
  <si>
    <t>Công trình cấp IV, xây dựng đầu mối lấy nước, tuyến ống dẫn nước vào bể lọc và mạng phân phối nước, bể lắng lọc kết hợp chứa, bồn chứa nước. Phục vụ  cho 58 hộ, 204 khẩu trong thôn.</t>
  </si>
  <si>
    <t>Nâng cấp, cải tạo Công trình Nước sinh hoạt thôn Ba Khen (Nhóm 1)</t>
  </si>
  <si>
    <t>Hệ thống nước sinh hoạt cũ bị xuống cấp đầu mối lấy nước, đường ống, bể chứa, không đảm bảo cấp nước sinh hoạt cho 25 hộ, 100 khẩu.</t>
  </si>
  <si>
    <t>Nâng cấp, cải tạo lại đầu mối lấy nước, tuyến ống dẫn nước, bồn chứa nước. Phục vụ  cho 25 hộ, 100 khẩu trong thôn.</t>
  </si>
  <si>
    <t>Nâng cấp, cải tạo Công trình Nước sinh hoạt thôn Ba Khen (Nhóm 2)</t>
  </si>
  <si>
    <t>Hệ thống nước sinh hoạt cũ bị xuống cấp đầu mối lấy nước, đường ống, bể chứa, không đảm bảo cấp nước sinh hoạt cho 27 hộ, 111 khẩu.</t>
  </si>
  <si>
    <t>Nâng cấp, cải tạo lại đầu mối lấy nước, tuyến ống dẫn nước, bồn chứa nước. Phục vụ  cho 27 hộ, 111 khẩu trong thôn.</t>
  </si>
  <si>
    <t>Nâng cấp, cải tạo Công trình Nước sinh hoạt thôn Đăk Văn 2</t>
  </si>
  <si>
    <t>Hệ thống nước sinh hoạt cũ bị xuống cấp đầu mối lấy nước, đường ống, bể chứa, không đảm bảo cấp nước sinh hoạt cho 72 hộ, 240 khẩu.</t>
  </si>
  <si>
    <t>Nâng cấp, cải tạo lại đầu mối lấy nước, tuyến ống dẫn nước, bồn chứa nước. Phục vụ  cho 72 hộ, 240 khẩu trong thôn.</t>
  </si>
  <si>
    <t>Văn Xuôi</t>
  </si>
  <si>
    <t>Ngok Yêu</t>
  </si>
  <si>
    <t>Đăk Hà</t>
  </si>
  <si>
    <t xml:space="preserve">III </t>
  </si>
  <si>
    <t>IV</t>
  </si>
  <si>
    <t>Tu Mơ Rông</t>
  </si>
  <si>
    <t>V</t>
  </si>
  <si>
    <t>VI</t>
  </si>
  <si>
    <t>VII</t>
  </si>
  <si>
    <t>VIII</t>
  </si>
  <si>
    <t>IX</t>
  </si>
  <si>
    <t>X</t>
  </si>
  <si>
    <t>XI</t>
  </si>
  <si>
    <t>Công trình nước sinh hoạt thôn Long Hy (I, II)</t>
  </si>
  <si>
    <t>Đập đầu mối bị hư hỏng, bể lọc bị hư hỏng, hệ thống ống dẫn và bồn chứa bị xuống cấp, hư hỏng</t>
  </si>
  <si>
    <t xml:space="preserve">Làm mới đập đầu mối, bể lọc, hệ thống ống dẫn nước và thay thế các bồn chứa nước </t>
  </si>
  <si>
    <t>Công trình nước sinh hoạt thôn Long Láy - Đắk Dơn</t>
  </si>
  <si>
    <t xml:space="preserve"> - Nguồn nước đầu mối không đảm bảo, hệ thống bể lọc, ống dẫn và các bồn chứa tại khu dân cư còn thiếu không đảm bảo cho sinh hoạt của bà con
 </t>
  </si>
  <si>
    <t>Cấp nước sinh hoạt cho 100 hộ,351 khẩu sinh sống trên địa bàn thôn. Công trình cấp IV, đầu mối lấy nước, tuyến ống dẫn nước vào bể lọc và mạng phân phối nước, bể lắng lọc kết hợp chứa, bồn chưa nước.</t>
  </si>
  <si>
    <t>Công trình nước sinh hoạt thôn Ngọc La</t>
  </si>
  <si>
    <t xml:space="preserve"> - Đập đầu mối tạm thường xuyên nghẹt rác, các tuyến ống dẫn nước và mạng lưới phân phối nước hư hỏng, bể lắng lọc kết hợp chứa xuống cấp, không đảm bảo cấp nước cho các hộ dân trên địa bàn thôn.
 - Đảm bảo nước sinh hoạt cho 476 khẩu.</t>
  </si>
  <si>
    <t>Cấp nước sinh hoạt cho 134 hộ, 476 khẩu sinh sống trên địa bàn thôn. Công trình cấp IV, đầu mối lấy nước, tuyến ống dẫn nước vào bể lọc và mạng phân phối nước, bể lắng lọc kết hợp chứa, bồn chưa nước.</t>
  </si>
  <si>
    <t>Công trình nước sinh hoạt thôn Pu Tá</t>
  </si>
  <si>
    <t xml:space="preserve"> - Nguồn nước đầu mối cạn kiệt, hệ thống đầu mối, ống dẫn nước nhỏ, thường xuyên bị tắc ngẽn, mạng lưới bồn nước còn thiếu,    - Đảm bảo nước sinh hoạt cho 236 khẩu.</t>
  </si>
  <si>
    <t>Cấp nước sinh hoạt cho 60 hộ, 236 khẩu sinh sống trên địa bàn thôn. Công trình cấp IV, đầu mối lấy nước, tuyến ống dẫn nước vào bể lọc và mạng phân phối nước, bể lắng lọc kết hợp chứa, bồn chưa nước.</t>
  </si>
  <si>
    <t>Công trình nước sinh hoạt thôn Chung Tam</t>
  </si>
  <si>
    <t xml:space="preserve"> - Hệ thống nước sinh hoạt được đầu tư đã lâu, đập đầu mối bị xuống cấp, bồi lấp, hệ thống ống dẫn, hệ thống lọc và bồn chứa xuống cấp, hư hỏng.    - Đảm bảo nước sinh hoạt cho 236 khẩu.</t>
  </si>
  <si>
    <t>Cấp nước sinh hoạt cho 72 hộ, 268 khẩu sinh sống trên địa bàn thôn. Công trình cấp IV, đầu mối lấy nước, tuyến ống dẫn nước vào bể lọc và mạng phân phối nước, bể lắng lọc kết hợp chứa, bồn chưa nước.</t>
  </si>
  <si>
    <t>Trạm hạ thế điện cho 65 hộ dân thôn Ba Tu 3</t>
  </si>
  <si>
    <t>Thôn Ba Tu 3</t>
  </si>
  <si>
    <t>Đường dây 2,5km,65 công tơ điện</t>
  </si>
  <si>
    <t>Thôn Long Láy 2</t>
  </si>
  <si>
    <t>Đường GTNT loại C theo tiêu chuẩn đề án NTM. Công trình cấp IV. Chiều dài tuyến khoảng 800m; Bề rộng nền đường 4m; Bề rộng mặt  đường BT 3m. Bê tông xi măng M250 đá 2x4</t>
  </si>
  <si>
    <t>Thôn Ba Tu 2</t>
  </si>
  <si>
    <t>Thôn Ba Tu 1</t>
  </si>
  <si>
    <t>Đường đi KSX thôn Mô Bành (đoạn nhà nhà ông A Thái)</t>
  </si>
  <si>
    <t xml:space="preserve">Đường cấp VI, Chiều dài 1000 m
Bề rộng nền đường: Bn=4,0 m
 Bề rộng mặt đường: Bm=3,0m
Bề rộng lề đường:Bl = 2x0,5 m=1m
</t>
  </si>
  <si>
    <t>Ngok Lây</t>
  </si>
  <si>
    <t>Xã Ngọk Lây</t>
  </si>
  <si>
    <t xml:space="preserve"> - Chiều dài dự kiến 676 m ( Bề mặt bê tông 3m, lề đường mỗi bên 0,5m, rãnh thoát nước bằng đất)</t>
  </si>
  <si>
    <t>Đường đi KSX Đăk Ter thôn Kon Pia đoạn nối tiếp</t>
  </si>
  <si>
    <t xml:space="preserve"> - Chiều dài dự kiến 500 m ( Bề mặt bê tông 3m, lề đường mỗi bên 0,5m, rãnh thoát nước bằng đất)</t>
  </si>
  <si>
    <t xml:space="preserve"> - Chiều dài dự kiến 570m ( Bề mặt bê tông 3m, lề đường mỗi bên 0,5m, rãnh thoát nước bằng đất)</t>
  </si>
  <si>
    <t>Đường đi KSX Tea Trai (đoạn nối tiếp) thôn Ngọc Leang</t>
  </si>
  <si>
    <t xml:space="preserve"> - Chiều dài dự kiến 605 m ( Bề mặt bê tông 3m, lề đường mỗi bên 0,5m, rãnh thoát nước bằng đất)</t>
  </si>
  <si>
    <t xml:space="preserve"> - Chiều dài dự kiến 582 m ( Bề mặt bê tông 3m, lề đường mỗi bên 0,5m, rãnh thoát nước bằng đất)</t>
  </si>
  <si>
    <t>Đường đi khu sản xuất Tea Pô Bôh (đoạn nối tiếp) thôn Kon Pia</t>
  </si>
  <si>
    <t xml:space="preserve"> - Chiều dài dự kiến 594 m ( Bề mặt bê tông 3m, lề đường mỗi bên 0,5m, rãnh thoát nước bằng đất)</t>
  </si>
  <si>
    <t xml:space="preserve"> - Chiều dài dự kiến 529 m ( Bề mặt bê tông 3m, lề đường mỗi bên 0,5m, rãnh thoát nước bằng đất)</t>
  </si>
  <si>
    <t>Đầu tư cứng hóa Đường đi KSX Ting Na thôn Đăk Pờ Trang</t>
  </si>
  <si>
    <t xml:space="preserve"> - Chiều dài dự kiến 647 m ( Bề mặt bê tông 3m, lề đường mỗi bên 0,5m, rãnh thoát nước bằng đất)</t>
  </si>
  <si>
    <t xml:space="preserve">Đường đi KSX Ty Nhong(đoạn nối tiếp)  thôn Mô Pả </t>
  </si>
  <si>
    <t xml:space="preserve"> - Chiều dài dự kiến 552m ( Bề mặt bê tông 3m, lề đường mỗi bên 0,5m, rãnh thoát nước bằng đất)</t>
  </si>
  <si>
    <t>Đường nội đồng Tea Rveang Thôn Kon Pia  (đoạn nối tiếp 2)</t>
  </si>
  <si>
    <t xml:space="preserve"> - Chiều dài dự kiến 514 ( Bề mặt bê tông 3m, lề đường mỗi bên 0,5m, rãnh thoát nước bằng đất)</t>
  </si>
  <si>
    <t>Đak Tờ Kan</t>
  </si>
  <si>
    <t>Xã Đăk Sao</t>
  </si>
  <si>
    <t>Làm mới thủy lợi Tung Lung Thôn Năng Nhỏ 1</t>
  </si>
  <si>
    <t>Thôn Năng Nhỏ 1</t>
  </si>
  <si>
    <t>Làm mới thủy lợi Pu Prao Thôn Năng Nhỏ 1</t>
  </si>
  <si>
    <t>Làm mới thủy lợi ĐăkNé 3 thôn Kạch Lớn 2</t>
  </si>
  <si>
    <t>Làm mới cầu treo đi KSX Ta Dao</t>
  </si>
  <si>
    <t>Hiện tại khu vực đó chưa có cầu, nhân dân qua suối đến khu sản xuất nông nghiệp chính của thôn rất nguy hiểm nhất là mùa mưa bão…</t>
  </si>
  <si>
    <t>Đầu tư cầu treo bằng sắt thép, Chiều dài cầu: 100m</t>
  </si>
  <si>
    <t>Làm mới đường đi khu sản xuất  Ta Dao thôn Kạch Lớn 2</t>
  </si>
  <si>
    <t xml:space="preserve">Đường GTNT loại C theo tiêu chuẩn đề án NTM. Công trình cấp IV. Chiều dài tuyến 300 m; Bề rộng mặt đường: 3m. Bề rộng nền đường: 4m. Chiều dày 16cm Bê rông xi măng M250 đá 2*4. </t>
  </si>
  <si>
    <t>Đường đi KSX thôn Đăk H năng 3</t>
  </si>
  <si>
    <t>Đăk Tơ Kan</t>
  </si>
  <si>
    <t>Đường cấp VI, Chiều dài 700 m
Bề rộng nền đường: Bn=4,0 m
 Bề rộng mặt đường: Bm=3,0m
Bề rộng lề đường:Bl = 2x0,5 m=1m, hệ thống thoát nước dọc tuyến đường KT 40*40*120cm</t>
  </si>
  <si>
    <t>Đường đi KSX thôn Đăk P Rông 4</t>
  </si>
  <si>
    <t>Đường cấp VI, Chiều dài 500 m
Bề rộng nền đường: Bn=4,0 m
 Bề rộng mặt đường: Bm=3,0m
Bề rộng lề đường:Bl = 2x0,5 m=1m, hệ thống thoát nước dọc tuyến đường KT 40*40*120cm</t>
  </si>
  <si>
    <t>Đường đi KSX thôn Tê Xô Trong 5</t>
  </si>
  <si>
    <t>Kiên cố hóa Kênh mương thủy lợi Tê ja</t>
  </si>
  <si>
    <t>Đường đi KSX thôn Kon H Nong 2</t>
  </si>
  <si>
    <t>Đường đi KSX Te xô ngoài</t>
  </si>
  <si>
    <t>Đường đi KSX thôn Đăk Nông</t>
  </si>
  <si>
    <t>Đường đi KSX Đăk trăng 1</t>
  </si>
  <si>
    <t>Nâng cấp, sửa chữa đoạn đường Đắk Dơn - Pu Tá</t>
  </si>
  <si>
    <t>Thôn Đắk Dơn, Pu Tá</t>
  </si>
  <si>
    <t>Hiện tại đoạn đường trên nhiều đoạn đã bị xụt, lún, xuống cấp rất nặng, và đây cũng là đoạn đường nối giữa các thôn qua lại với nhau nên rất khó khăn khi đi lại và vận chuyển hàng hóa</t>
  </si>
  <si>
    <t>Làm mới nhiều đoạn mặt đường, hệ thống mương dẫn nước và nâng cấp một số đoạn đường bị cuống cấp (chiều dài toàn tuyến khoảng 2km)</t>
  </si>
  <si>
    <t>Cầu thôn Đắk Dơn - Long Hy</t>
  </si>
  <si>
    <t>Thôn Đắk Dơn</t>
  </si>
  <si>
    <t>Cầu cũ đã xuống cấp, mặt cầu hư hỏng rất nguy hiểm khi lưu thông nhất là trong mùa mưa bão…</t>
  </si>
  <si>
    <t>Làm mới cầu bê tông xi măng, chiều dài 25m</t>
  </si>
  <si>
    <t>Nâng cấp. Sửa chữa tuyến đường thôn Long Láy - Ngọc La</t>
  </si>
  <si>
    <t>Thôn Long Láy - Ngọc La</t>
  </si>
  <si>
    <t>Hiện tại đoạn đường trên nhiều đoạn đã bị bong tróc, gồ gề, xuống cấp rất nặng, và đây cũng là đoạn đường nối giữa các thôn qua lại với nhau nên rất khó khăn khi đi lại và vận chuyển hàng hóa</t>
  </si>
  <si>
    <t>Làm mới nhiều đoạn mặt đường, hệ thống mương dẫn nước và nâng cấp một số đoạn đường bị cuống cấp (chiều dài toàn tuyến khoảng 2,5km)</t>
  </si>
  <si>
    <t>Nâng cấp. Sửa chữa tuyến đường thôn Ngọc La - Long Hy</t>
  </si>
  <si>
    <t>Thôn Ngọc La - Long Hy</t>
  </si>
  <si>
    <t>Hiện trạng đoạn đường này bị sập, bồi lấp nhiều đoạn rất nặng do ảnh hưởng bởi bão lũ, hệ thống mương thoát nước bị xuống cấp, hư hỏng rất nhiều nên khó khăn cho việc đi lại và vận chuyển hàng hóa của bà con nhân dân</t>
  </si>
  <si>
    <t>Thôn Lê Văng</t>
  </si>
  <si>
    <t>Đường đi KSX kết
 hợp giãn dân thôn Đăk Riếp 1</t>
  </si>
  <si>
    <t>Thôn Đăk 
Riếp 1</t>
  </si>
  <si>
    <t>Hiện trạng đường đất do người
 dân tự làm, đi lại khó khăn</t>
  </si>
  <si>
    <t>Làm đường BTXM cấp IV; 
chiều dài 3.000m</t>
  </si>
  <si>
    <t>Thôn Hà Lăng</t>
  </si>
  <si>
    <t>Thôn Đăk Rê 1</t>
  </si>
  <si>
    <t>Thôn Đăk Rê 2</t>
  </si>
  <si>
    <t>Bố trí, định canh định cư cho hộ DTTS du canh du cư</t>
  </si>
  <si>
    <t>Dự án thôn Kon Tun</t>
  </si>
  <si>
    <t>Xã Đăk Hà,
 huyện Tu Mơ Rông</t>
  </si>
  <si>
    <t>Dự án di dời định canh định cư ra khỏi vùng thiên tai các thôn Măng Rương, Đăk Prế, Tu Bung, Lộc Bông</t>
  </si>
  <si>
    <t>Dự án thôn Văn Sang, Đăk Neng, Đăk Ka</t>
  </si>
  <si>
    <t>C</t>
  </si>
  <si>
    <t>DỰ ÁN DỰ KIẾN MỞ MỚI BỔ SUNG</t>
  </si>
  <si>
    <t>Sửa chữa, nâng cấp công trình nước tự chảy Thôn Năng Nhỏ  1</t>
  </si>
  <si>
    <t xml:space="preserve">Công trình hỗ trợ NSH thôn Kon Hia 1 </t>
  </si>
  <si>
    <t>Công trình hỗ trợ NSH thôn Kon Hia 2</t>
  </si>
  <si>
    <t>Cấp nước sinh hoạt cho 65 hộ, 142 khẩu sinh sống trên địa bàn thôn. Công trình Giếng đào chiều sâu khoảng 17-25m, đường kính D100, sân giếng bê tông 3,16*3,16m</t>
  </si>
  <si>
    <t xml:space="preserve">Công trình hỗ trợ NSH thôn Ngọc Năng 1 </t>
  </si>
  <si>
    <t>Cấp nước sinh hoạt cho 62 hộ, 136 khẩu sinh sống trên địa bàn thôn. Công trình Giếng đào chiều sâu khoảng 17-25m, đường kính D100, sân giếng bê tông 3,16*3,16m</t>
  </si>
  <si>
    <t>Công trình hỗ trợ NSH thôn La Giông</t>
  </si>
  <si>
    <t>Cấp nước sinh hoạt cho 72 hộ, 163 khẩu sinh sống trên địa bàn thôn. Công trình Giếng đào chiều sâu khoảng 17-25m, đường kính D100, sân giếng bê tông 3,16*3,16m</t>
  </si>
  <si>
    <t xml:space="preserve">Công trình hỗ trợ NSH thôn Măng Lỡ </t>
  </si>
  <si>
    <t>Cấp nước sinh hoạt cho 53 hộ, 162 khẩu sinh sống trên địa bàn thôn. Công trình Giếng đào chiều sâu khoảng 17-25m, đường kính D100, sân giếng bê tông 3,16*3,16m</t>
  </si>
  <si>
    <t>Công trình hỗ trợ NSH thôn Ngọc Năng 2</t>
  </si>
  <si>
    <t>Cấp nước sinh hoạt cho 59 hộ, 172 khẩu sinh sống trên địa bàn thôn. Công trình Giếng đào chiều sâu khoảng 17-25m, đường kính D100, sân giếng bê tông 3,16*3,16m</t>
  </si>
  <si>
    <t>Cấp nước sinh hoạt cho 72 hộ, 198 khẩu sinh sống trên địa bàn thôn. Công trình Giếng đào chiều sâu khoảng 17-25m, đường kính D100, sân giếng bê tông 3,16*3,16m</t>
  </si>
  <si>
    <t>Cấp nước sinh hoạt cho 81 hộ, 176 khẩu sinh sống trên địa bàn thôn. Công trình Giếng đào chiều sâu khoảng 17-25m, đường kính D100, sân giếng bê tông 3,16*3,16m</t>
  </si>
  <si>
    <t>Dự án di dời định canh định cư ra khỏi vùng thiên tai các thôn Long Láy 2</t>
  </si>
  <si>
    <t xml:space="preserve">Xã Ngọc Yêu, huyện Tu Mơ Rông </t>
  </si>
  <si>
    <t>KV III và ATK</t>
  </si>
  <si>
    <t>ỦY BAN NHÂN DÂN HUYỆN TU MƠ RÔNG</t>
  </si>
  <si>
    <t xml:space="preserve">Giếng nước sinh hoạt thôn Lộc Bông (3 Giếng khoan) </t>
  </si>
  <si>
    <t>Thôn Lộc Bồng</t>
  </si>
  <si>
    <t>III và ATK</t>
  </si>
  <si>
    <t xml:space="preserve">Giếng nước sinh hoạt Mô Za( 3 Giếng khoan) </t>
  </si>
  <si>
    <t>Thôn Mô Za</t>
  </si>
  <si>
    <t xml:space="preserve">Giếng nước sinh hoạt thôn Tu Bung ( 3 Giếng khoan) </t>
  </si>
  <si>
    <t>Thôn Tu  Bung</t>
  </si>
  <si>
    <t xml:space="preserve">Giếng nước sinh hoạt thôn Măng Rương I ( 3 Giếng khoan) </t>
  </si>
  <si>
    <t>Thôn Măng Rương I</t>
  </si>
  <si>
    <t xml:space="preserve">Giếng nước sinh hoạt thôn Măng Rương II (3 Giếng khoan) </t>
  </si>
  <si>
    <t>Thôn Măng Rương II</t>
  </si>
  <si>
    <t xml:space="preserve">Giếng nước sinh hoạt thôn Đăk Xia( 3 Giếng khoan) </t>
  </si>
  <si>
    <t>Thôn Đăk Xia</t>
  </si>
  <si>
    <t xml:space="preserve">Giếng nước sinh hoạt thôn Đăk Kinh I( 3 Giếng khoan) </t>
  </si>
  <si>
    <t>Thôn Đăk Kinh I</t>
  </si>
  <si>
    <t xml:space="preserve">Giếng nước sinh hoạt thôn Đăk Prế ( 3 Giếng khoan) </t>
  </si>
  <si>
    <t>Thôn Đăk Prế</t>
  </si>
  <si>
    <t xml:space="preserve">Giếng nước sinh hoạt thôn Kô Xia II ( 3 Giếng khoan) </t>
  </si>
  <si>
    <t>Thôn Kô Xia II</t>
  </si>
  <si>
    <t>15</t>
  </si>
  <si>
    <t>16</t>
  </si>
  <si>
    <t>Giếng nước sinh hoạt thôn Mô Bành 1(Giếng khoan)</t>
  </si>
  <si>
    <t>Thôn Mô Bành 1</t>
  </si>
  <si>
    <t>Công trình nước sinh hoạt tập trung hiện tại của thôn bị hư hỏng xuống cấp, lưu lượng nước không đủ cấp cho người dân sinh hoạt vào mùa khô</t>
  </si>
  <si>
    <t>Khoan mới 2 giếng nước sinh hoạt</t>
  </si>
  <si>
    <t>Giếng nước sinh hoạt thôn Mô Bành 2 (Giếng khoan)</t>
  </si>
  <si>
    <t xml:space="preserve">Thôn Mô Bành </t>
  </si>
  <si>
    <t>Giếng nước sinh hoạt thôn Đăk Riếp 2 (Giếng khoan)</t>
  </si>
  <si>
    <t>Thôn Đăk Riếp 2</t>
  </si>
  <si>
    <t>Giếng nước sinh hoạt thôn Đăk Rê 1(Giếng khoan)</t>
  </si>
  <si>
    <t>Giếng nước sinh hoạt thôn Đăk Rê 2 (Giếng khoan)</t>
  </si>
  <si>
    <t>Giếng nước sinh hoạt thôn Kon Sang (Giếng khoan)</t>
  </si>
  <si>
    <t>Thôn Kon Sang</t>
  </si>
  <si>
    <t>Giếng nước sinh hoạt thôn Kon Chai (Giếng khoan)</t>
  </si>
  <si>
    <t>Thôn Kon Chai</t>
  </si>
  <si>
    <t>Giếng nước sinh hoạt thôn Hà Lăng (Giếng khoan)</t>
  </si>
  <si>
    <t>Giếng nước sinh hoạt thôn Đăk Riếp 1 (Giếng khoan)</t>
  </si>
  <si>
    <t>Thôn Đăk Riếp 1</t>
  </si>
  <si>
    <t>Giếng nước sinh hoạt thôn Ba Ham (Giếng khoan)</t>
  </si>
  <si>
    <t>Thôn Ba Ham</t>
  </si>
  <si>
    <t>Giếng nước sinh hoạt thôn Long Tum (Giếng khoan)</t>
  </si>
  <si>
    <t>Thôn Long Tum</t>
  </si>
  <si>
    <t>Giếng nước sinh hoạt thôn Lê Văng (Giếng khoan)</t>
  </si>
  <si>
    <t>Nước sinh hoạt thôn Tân Ba</t>
  </si>
  <si>
    <t xml:space="preserve">     Thôn     Tân Ba</t>
  </si>
  <si>
    <t>Công trình nước sinh hoạt thiếu nước đầu nguồn, thiếu nước sinh hoạt hợp vệ sinh</t>
  </si>
  <si>
    <t>Phục vụ 111 hộ với 406 nhân khẩu</t>
  </si>
  <si>
    <t xml:space="preserve">     Thôn       Đăk Sông</t>
  </si>
  <si>
    <t>Chiều dài tuyến L = 1,2 Km, Bm=5m, Bn=6m; phục vụ nhu cầu 333 hộ, 1.267 khẩu</t>
  </si>
  <si>
    <t xml:space="preserve">     Thôn       Đăk Viên</t>
  </si>
  <si>
    <t xml:space="preserve">     Thôn      Tu Thó</t>
  </si>
  <si>
    <t>Chiều dài tuyến L = 2,5 Km, Bm=5m, Bn=6m; phục vụ nhu cầu 237 hộ, 916 khẩu</t>
  </si>
  <si>
    <t>Đường liên thôn Đăk Sông - Tân Ba</t>
  </si>
  <si>
    <t xml:space="preserve">      Thôn      Tân Ba</t>
  </si>
  <si>
    <t>Đường cấp phối đã xuống cấp; đường hẹp,  nhu cầu đi lại cao</t>
  </si>
  <si>
    <t>Chiều dài tuyến L = 1,5 Km, Bm=5m, Bn=6m; phục vụ nhu cầu 187 hộ, 683 khẩu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</si>
</sst>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5" formatCode="&quot;$&quot;#,##0_);\(&quot;$&quot;#,##0\)"/>
    <numFmt numFmtId="6" formatCode="&quot;$&quot;#,##0_);[Red]\(&quot;$&quot;#,##0\)"/>
    <numFmt numFmtId="43" formatCode="_(* #,##0.00_);_(* \(#,##0.00\);_(* &quot;-&quot;??_);_(@_)"/>
    <numFmt numFmtId="164" formatCode="_-* #,##0_-;\-* #,##0_-;_-* &quot;-&quot;_-;_-@_-"/>
    <numFmt numFmtId="165" formatCode="_-* #,##0.00_-;\-* #,##0.00_-;_-* &quot;-&quot;??_-;_-@_-"/>
    <numFmt numFmtId="166" formatCode="_-* #,##0.00\ _₫_-;\-* #,##0.00\ _₫_-;_-* &quot;-&quot;??\ _₫_-;_-@_-"/>
    <numFmt numFmtId="167" formatCode="_-* #.##0.00\ _₫_-;\-* #.##0.00\ _₫_-;_-* &quot;-&quot;??\ _₫_-;_-@_-"/>
    <numFmt numFmtId="168" formatCode="_-* #,##0\ _₫_-;\-* #,##0\ _₫_-;_-* &quot;-&quot;??\ _₫_-;_-@_-"/>
    <numFmt numFmtId="169" formatCode="&quot;\&quot;#,##0.00;[Red]&quot;\&quot;&quot;\&quot;&quot;\&quot;&quot;\&quot;&quot;\&quot;&quot;\&quot;\-#,##0.00"/>
    <numFmt numFmtId="170" formatCode="&quot;\&quot;#,##0;[Red]&quot;\&quot;&quot;\&quot;\-#,##0"/>
    <numFmt numFmtId="171" formatCode="_(* #,##0.00_);_(* \(#,##0.00\);_(* &quot;-&quot;&quot;?&quot;&quot;?&quot;_);_(@_)"/>
    <numFmt numFmtId="172" formatCode="#,##0.0"/>
    <numFmt numFmtId="173" formatCode="_ * #,##0.00_ ;_ * \-#,##0.00_ ;_ * &quot;-&quot;??_ ;_ @_ "/>
    <numFmt numFmtId="174" formatCode="_-* #,##0.000\ _₫_-;\-* #,##0.000\ _₫_-;_-* &quot;-&quot;??\ _₫_-;_-@_-"/>
    <numFmt numFmtId="175" formatCode="#,##0;\(#,##0\)"/>
    <numFmt numFmtId="176" formatCode="\$#,##0\ ;\(\$#,##0\)"/>
    <numFmt numFmtId="177" formatCode="\t0.00%"/>
    <numFmt numFmtId="178" formatCode="\t#\ ??/??"/>
    <numFmt numFmtId="179" formatCode="m/d"/>
    <numFmt numFmtId="180" formatCode="&quot;ß&quot;#,##0;\-&quot;&quot;\ß&quot;&quot;#,##0"/>
    <numFmt numFmtId="181" formatCode="###\ ###\ ###\ ###\ ###"/>
    <numFmt numFmtId="182" formatCode="#,##0.00\ &quot;F&quot;;[Red]\-#,##0.00\ &quot;F&quot;"/>
    <numFmt numFmtId="183" formatCode="_-* #,##0\ &quot;F&quot;_-;\-* #,##0\ &quot;F&quot;_-;_-* &quot;-&quot;\ &quot;F&quot;_-;_-@_-"/>
    <numFmt numFmtId="184" formatCode="#,##0\ &quot;F&quot;;[Red]\-#,##0\ &quot;F&quot;"/>
    <numFmt numFmtId="185" formatCode="#,##0.00\ &quot;F&quot;;\-#,##0.00\ &quot;F&quot;"/>
    <numFmt numFmtId="186" formatCode="&quot;\&quot;#,##0.00;[Red]&quot;\&quot;\-#,##0.00"/>
    <numFmt numFmtId="187" formatCode="&quot;\&quot;#,##0;[Red]&quot;\&quot;\-#,##0"/>
    <numFmt numFmtId="188" formatCode="_-&quot;$&quot;* #,##0_-;\-&quot;$&quot;* #,##0_-;_-&quot;$&quot;* &quot;-&quot;_-;_-@_-"/>
    <numFmt numFmtId="189" formatCode="_-&quot;$&quot;* #,##0.00_-;\-&quot;$&quot;* #,##0.00_-;_-&quot;$&quot;* &quot;-&quot;??_-;_-@_-"/>
    <numFmt numFmtId="190" formatCode="_(* #.##0.00_);_(* \(#.##0.00\);_(* &quot;-&quot;??_);_(@_)"/>
    <numFmt numFmtId="191" formatCode="#,##0;[Red]#,##0"/>
    <numFmt numFmtId="192" formatCode="_-* #,##0_-;\-* #,##0_-;_-* &quot;-&quot;??_-;_-@_-"/>
    <numFmt numFmtId="193" formatCode="_(* #,##0_);_(* \(#,##0\);_(* &quot;-&quot;??_);_(@_)"/>
  </numFmts>
  <fonts count="81">
    <font>
      <sz val="12"/>
      <color theme="1"/>
      <name val="Times New Roman"/>
      <family val="2"/>
    </font>
    <font>
      <sz val="11"/>
      <color theme="1"/>
      <name val="Calibri"/>
      <family val="2"/>
      <charset val="163"/>
      <scheme val="minor"/>
    </font>
    <font>
      <sz val="11"/>
      <color theme="1"/>
      <name val="Calibri"/>
      <family val="2"/>
      <charset val="163"/>
      <scheme val="minor"/>
    </font>
    <font>
      <sz val="12"/>
      <color theme="1"/>
      <name val="Times New Roman"/>
      <family val="2"/>
    </font>
    <font>
      <sz val="11"/>
      <color theme="1"/>
      <name val="Calibri"/>
      <family val="2"/>
      <charset val="163"/>
      <scheme val="minor"/>
    </font>
    <font>
      <sz val="10"/>
      <name val="Arial"/>
      <family val="2"/>
    </font>
    <font>
      <sz val="14"/>
      <name val="??"/>
      <family val="3"/>
      <charset val="129"/>
    </font>
    <font>
      <sz val="10"/>
      <name val="???"/>
      <family val="3"/>
      <charset val="129"/>
    </font>
    <font>
      <sz val="12"/>
      <name val=".VnTime"/>
      <family val="2"/>
    </font>
    <font>
      <sz val="11"/>
      <color indexed="8"/>
      <name val="Calibri"/>
      <family val="2"/>
    </font>
    <font>
      <sz val="11"/>
      <color indexed="9"/>
      <name val="Calibri"/>
      <family val="2"/>
    </font>
    <font>
      <sz val="12"/>
      <name val="¹UAAA¼"/>
      <family val="3"/>
      <charset val="129"/>
    </font>
    <font>
      <sz val="11"/>
      <color indexed="20"/>
      <name val="Calibri"/>
      <family val="2"/>
    </font>
    <font>
      <b/>
      <sz val="11"/>
      <color indexed="52"/>
      <name val="Calibri"/>
      <family val="2"/>
    </font>
    <font>
      <b/>
      <sz val="11"/>
      <color indexed="9"/>
      <name val="Calibri"/>
      <family val="2"/>
    </font>
    <font>
      <sz val="11"/>
      <color theme="1"/>
      <name val="Calibri"/>
      <family val="2"/>
      <scheme val="minor"/>
    </font>
    <font>
      <sz val="12"/>
      <color indexed="8"/>
      <name val="Times New Roman"/>
      <family val="2"/>
    </font>
    <font>
      <sz val="12"/>
      <name val="Times New Roman"/>
      <family val="1"/>
    </font>
    <font>
      <sz val="10"/>
      <name val="Arial"/>
      <family val="2"/>
      <charset val="163"/>
    </font>
    <font>
      <sz val="12"/>
      <color indexed="8"/>
      <name val="Calibri"/>
      <family val="2"/>
    </font>
    <font>
      <sz val="10"/>
      <color theme="1"/>
      <name val="Tahoma"/>
      <family val="2"/>
    </font>
    <font>
      <sz val="12"/>
      <color theme="1"/>
      <name val="Calibri"/>
      <family val="2"/>
      <scheme val="minor"/>
    </font>
    <font>
      <sz val="10"/>
      <name val="Times New Roman"/>
      <family val="1"/>
    </font>
    <font>
      <i/>
      <sz val="11"/>
      <color indexed="23"/>
      <name val="Calibri"/>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b/>
      <sz val="18"/>
      <name val="Arial"/>
      <family val="2"/>
    </font>
    <font>
      <sz val="10"/>
      <name val=".VnArial Narrow"/>
      <family val="2"/>
    </font>
    <font>
      <sz val="11"/>
      <color indexed="62"/>
      <name val="Calibri"/>
      <family val="2"/>
    </font>
    <font>
      <sz val="11"/>
      <color indexed="52"/>
      <name val="Calibri"/>
      <family val="2"/>
    </font>
    <font>
      <sz val="12"/>
      <name val="Arial"/>
      <family val="2"/>
    </font>
    <font>
      <sz val="11"/>
      <color indexed="60"/>
      <name val="Calibri"/>
      <family val="2"/>
    </font>
    <font>
      <sz val="7"/>
      <name val="Small Fonts"/>
      <family val="2"/>
    </font>
    <font>
      <sz val="10"/>
      <name val="MS Sans Serif"/>
      <family val="2"/>
    </font>
    <font>
      <sz val="12"/>
      <name val="Times New Roman"/>
      <family val="1"/>
      <charset val="163"/>
    </font>
    <font>
      <sz val="12"/>
      <color theme="1"/>
      <name val="Times New Roman"/>
      <family val="2"/>
      <charset val="163"/>
    </font>
    <font>
      <sz val="14"/>
      <name val="Times New Roman"/>
      <family val="1"/>
    </font>
    <font>
      <sz val="11"/>
      <color indexed="8"/>
      <name val="Calibri"/>
      <family val="2"/>
      <charset val="163"/>
    </font>
    <font>
      <sz val="10"/>
      <color theme="1"/>
      <name val="Times New Roman"/>
      <family val="2"/>
    </font>
    <font>
      <b/>
      <sz val="11"/>
      <color indexed="63"/>
      <name val="Calibri"/>
      <family val="2"/>
    </font>
    <font>
      <sz val="13"/>
      <name val=".VnTime"/>
      <family val="2"/>
    </font>
    <font>
      <b/>
      <sz val="18"/>
      <color indexed="56"/>
      <name val="Cambria"/>
      <family val="2"/>
    </font>
    <font>
      <b/>
      <sz val="16"/>
      <name val=".VnArial NarrowH"/>
      <family val="2"/>
    </font>
    <font>
      <b/>
      <sz val="10"/>
      <name val=".VnArial Narrow"/>
      <family val="2"/>
    </font>
    <font>
      <i/>
      <sz val="10"/>
      <name val=".VnArial Narrow"/>
      <family val="2"/>
    </font>
    <font>
      <b/>
      <sz val="11"/>
      <color indexed="8"/>
      <name val="Calibri"/>
      <family val="2"/>
    </font>
    <font>
      <sz val="10"/>
      <color indexed="8"/>
      <name val="MS Sans Serif"/>
      <family val="2"/>
    </font>
    <font>
      <b/>
      <sz val="10"/>
      <name val="VN Helvetica"/>
    </font>
    <font>
      <sz val="10"/>
      <name val="VN Helvetica"/>
    </font>
    <font>
      <sz val="11"/>
      <color indexed="10"/>
      <name val="Calibri"/>
      <family val="2"/>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b/>
      <sz val="12"/>
      <name val="Times New Roman"/>
      <family val="1"/>
    </font>
    <font>
      <b/>
      <sz val="10"/>
      <name val="Times New Roman"/>
      <family val="1"/>
    </font>
    <font>
      <sz val="10"/>
      <color rgb="FFFF0000"/>
      <name val="Times New Roman"/>
      <family val="1"/>
    </font>
    <font>
      <sz val="11"/>
      <name val="Times New Roman"/>
      <family val="1"/>
    </font>
    <font>
      <b/>
      <sz val="11"/>
      <name val="Times New Roman"/>
      <family val="1"/>
    </font>
    <font>
      <b/>
      <sz val="13"/>
      <name val="Times New Roman"/>
      <family val="1"/>
    </font>
    <font>
      <b/>
      <sz val="12"/>
      <color theme="1"/>
      <name val="Times New Roman"/>
      <family val="1"/>
    </font>
    <font>
      <sz val="11"/>
      <color rgb="FFFF0000"/>
      <name val="Times New Roman"/>
      <family val="1"/>
    </font>
    <font>
      <i/>
      <sz val="12"/>
      <name val="Times New Roman"/>
      <family val="1"/>
    </font>
    <font>
      <b/>
      <sz val="9"/>
      <name val="Times New Roman"/>
      <family val="1"/>
    </font>
    <font>
      <b/>
      <sz val="11"/>
      <color rgb="FFFF0000"/>
      <name val="Times New Roman"/>
      <family val="1"/>
    </font>
    <font>
      <sz val="9"/>
      <name val="Times New Roman"/>
      <family val="1"/>
    </font>
    <font>
      <i/>
      <sz val="10"/>
      <name val="Times New Roman"/>
      <family val="1"/>
    </font>
    <font>
      <sz val="8"/>
      <name val="Times New Roman"/>
      <family val="2"/>
    </font>
    <font>
      <i/>
      <sz val="9"/>
      <name val="Times New Roman"/>
      <family val="1"/>
    </font>
    <font>
      <sz val="10"/>
      <color theme="1"/>
      <name val="Times New Roman"/>
      <family val="1"/>
    </font>
    <font>
      <b/>
      <sz val="10"/>
      <color theme="1"/>
      <name val="Times New Roman"/>
      <family val="1"/>
    </font>
    <font>
      <sz val="11"/>
      <color theme="1"/>
      <name val="Times New Roman"/>
      <family val="1"/>
    </font>
    <font>
      <sz val="12"/>
      <color theme="1"/>
      <name val="Times New Roman"/>
      <family val="1"/>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3" tint="0.59999389629810485"/>
        <bgColor indexed="64"/>
      </patternFill>
    </fill>
  </fills>
  <borders count="2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s>
  <cellStyleXfs count="244">
    <xf numFmtId="0" fontId="0" fillId="0" borderId="0"/>
    <xf numFmtId="0" fontId="4" fillId="0" borderId="0"/>
    <xf numFmtId="167" fontId="4" fillId="0" borderId="0" applyFont="0" applyFill="0" applyBorder="0" applyAlignment="0" applyProtection="0"/>
    <xf numFmtId="169" fontId="5" fillId="0" borderId="0" applyFont="0" applyFill="0" applyBorder="0" applyAlignment="0" applyProtection="0"/>
    <xf numFmtId="0" fontId="6" fillId="0" borderId="0" applyFont="0" applyFill="0" applyBorder="0" applyAlignment="0" applyProtection="0"/>
    <xf numFmtId="170" fontId="5" fillId="0" borderId="0" applyFont="0" applyFill="0" applyBorder="0" applyAlignment="0" applyProtection="0"/>
    <xf numFmtId="40" fontId="6" fillId="0" borderId="0" applyFont="0" applyFill="0" applyBorder="0" applyAlignment="0" applyProtection="0"/>
    <xf numFmtId="38" fontId="6" fillId="0" borderId="0" applyFont="0" applyFill="0" applyBorder="0" applyAlignment="0" applyProtection="0"/>
    <xf numFmtId="10" fontId="5" fillId="0" borderId="0" applyFont="0" applyFill="0" applyBorder="0" applyAlignment="0" applyProtection="0"/>
    <xf numFmtId="0" fontId="7" fillId="0" borderId="0"/>
    <xf numFmtId="0" fontId="8" fillId="0" borderId="0" applyFont="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2" fillId="3" borderId="0" applyNumberFormat="0" applyBorder="0" applyAlignment="0" applyProtection="0"/>
    <xf numFmtId="0" fontId="11" fillId="0" borderId="0"/>
    <xf numFmtId="0" fontId="11" fillId="0" borderId="0"/>
    <xf numFmtId="0" fontId="13" fillId="20" borderId="9" applyNumberFormat="0" applyAlignment="0" applyProtection="0"/>
    <xf numFmtId="0" fontId="14" fillId="21" borderId="10" applyNumberFormat="0" applyAlignment="0" applyProtection="0"/>
    <xf numFmtId="164" fontId="15" fillId="0" borderId="0" applyFont="0" applyFill="0" applyBorder="0" applyAlignment="0" applyProtection="0"/>
    <xf numFmtId="171" fontId="16" fillId="0" borderId="0" applyFont="0" applyFill="0" applyBorder="0" applyAlignment="0" applyProtection="0"/>
    <xf numFmtId="43" fontId="17" fillId="0" borderId="0" applyFont="0" applyFill="0" applyBorder="0" applyAlignment="0" applyProtection="0"/>
    <xf numFmtId="43" fontId="15" fillId="0" borderId="0" applyFont="0" applyFill="0" applyBorder="0" applyAlignment="0" applyProtection="0"/>
    <xf numFmtId="43" fontId="18" fillId="0" borderId="0" applyFont="0" applyFill="0" applyBorder="0" applyAlignment="0" applyProtection="0"/>
    <xf numFmtId="172" fontId="5"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19" fillId="0" borderId="0" applyFont="0" applyFill="0" applyBorder="0" applyAlignment="0" applyProtection="0"/>
    <xf numFmtId="0"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71" fontId="9" fillId="0" borderId="0" applyFont="0" applyFill="0" applyBorder="0" applyAlignment="0" applyProtection="0"/>
    <xf numFmtId="171" fontId="9" fillId="0" borderId="0" applyFont="0" applyFill="0" applyBorder="0" applyAlignment="0" applyProtection="0"/>
    <xf numFmtId="171" fontId="5" fillId="0" borderId="0" applyFont="0" applyFill="0" applyBorder="0" applyAlignment="0" applyProtection="0"/>
    <xf numFmtId="171" fontId="20" fillId="0" borderId="0" applyFont="0" applyFill="0" applyBorder="0" applyAlignment="0" applyProtection="0"/>
    <xf numFmtId="171" fontId="5" fillId="0" borderId="0" applyFont="0" applyFill="0" applyBorder="0" applyAlignment="0" applyProtection="0"/>
    <xf numFmtId="0" fontId="4" fillId="0" borderId="0" applyFont="0" applyFill="0" applyBorder="0" applyAlignment="0" applyProtection="0"/>
    <xf numFmtId="171" fontId="9" fillId="0" borderId="0" applyFont="0" applyFill="0" applyBorder="0" applyAlignment="0" applyProtection="0"/>
    <xf numFmtId="173" fontId="9" fillId="0" borderId="0" applyFont="0" applyFill="0" applyBorder="0" applyAlignment="0" applyProtection="0"/>
    <xf numFmtId="171" fontId="9" fillId="0" borderId="0" applyFont="0" applyFill="0" applyBorder="0" applyAlignment="0" applyProtection="0"/>
    <xf numFmtId="174" fontId="21"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171" fontId="5" fillId="0" borderId="0" applyFont="0" applyFill="0" applyBorder="0" applyAlignment="0" applyProtection="0"/>
    <xf numFmtId="171" fontId="1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1"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1" fontId="16" fillId="0" borderId="0" applyFont="0" applyFill="0" applyBorder="0" applyAlignment="0" applyProtection="0"/>
    <xf numFmtId="175" fontId="22" fillId="0" borderId="0"/>
    <xf numFmtId="3" fontId="5" fillId="0" borderId="0" applyFont="0" applyFill="0" applyBorder="0" applyAlignment="0" applyProtection="0"/>
    <xf numFmtId="176" fontId="5" fillId="0" borderId="0" applyFont="0" applyFill="0" applyBorder="0" applyAlignment="0" applyProtection="0"/>
    <xf numFmtId="177" fontId="5" fillId="0" borderId="0"/>
    <xf numFmtId="0" fontId="5" fillId="0" borderId="0" applyFont="0" applyFill="0" applyBorder="0" applyAlignment="0" applyProtection="0"/>
    <xf numFmtId="178" fontId="5" fillId="0" borderId="0"/>
    <xf numFmtId="0" fontId="23" fillId="0" borderId="0" applyNumberFormat="0" applyFill="0" applyBorder="0" applyAlignment="0" applyProtection="0"/>
    <xf numFmtId="2" fontId="5" fillId="0" borderId="0" applyFont="0" applyFill="0" applyBorder="0" applyAlignment="0" applyProtection="0"/>
    <xf numFmtId="0" fontId="24" fillId="4" borderId="0" applyNumberFormat="0" applyBorder="0" applyAlignment="0" applyProtection="0"/>
    <xf numFmtId="38" fontId="25" fillId="22" borderId="0" applyNumberFormat="0" applyBorder="0" applyAlignment="0" applyProtection="0"/>
    <xf numFmtId="0" fontId="26" fillId="0" borderId="11" applyNumberFormat="0" applyAlignment="0" applyProtection="0">
      <alignment horizontal="left" vertical="center"/>
    </xf>
    <xf numFmtId="0" fontId="26" fillId="0" borderId="5">
      <alignment horizontal="left" vertical="center"/>
    </xf>
    <xf numFmtId="0" fontId="27" fillId="0" borderId="12" applyNumberFormat="0" applyFill="0" applyAlignment="0" applyProtection="0"/>
    <xf numFmtId="0" fontId="28" fillId="0" borderId="13" applyNumberFormat="0" applyFill="0" applyAlignment="0" applyProtection="0"/>
    <xf numFmtId="0" fontId="29" fillId="0" borderId="14" applyNumberFormat="0" applyFill="0" applyAlignment="0" applyProtection="0"/>
    <xf numFmtId="0" fontId="29" fillId="0" borderId="0" applyNumberFormat="0" applyFill="0" applyBorder="0" applyAlignment="0" applyProtection="0"/>
    <xf numFmtId="0" fontId="30" fillId="0" borderId="0" applyProtection="0"/>
    <xf numFmtId="0" fontId="26" fillId="0" borderId="0" applyProtection="0"/>
    <xf numFmtId="0" fontId="31" fillId="0" borderId="0" applyNumberFormat="0" applyFill="0" applyBorder="0" applyAlignment="0" applyProtection="0">
      <alignment vertical="center"/>
    </xf>
    <xf numFmtId="10" fontId="25" fillId="23" borderId="2" applyNumberFormat="0" applyBorder="0" applyAlignment="0" applyProtection="0"/>
    <xf numFmtId="0" fontId="32" fillId="7" borderId="9" applyNumberFormat="0" applyAlignment="0" applyProtection="0"/>
    <xf numFmtId="0" fontId="33" fillId="0" borderId="15" applyNumberFormat="0" applyFill="0" applyAlignment="0" applyProtection="0"/>
    <xf numFmtId="179" fontId="5" fillId="0" borderId="0" applyFont="0" applyFill="0" applyBorder="0" applyAlignment="0" applyProtection="0"/>
    <xf numFmtId="180" fontId="5" fillId="0" borderId="0" applyFont="0" applyFill="0" applyBorder="0" applyAlignment="0" applyProtection="0"/>
    <xf numFmtId="0" fontId="34" fillId="0" borderId="0" applyNumberFormat="0" applyFont="0" applyFill="0" applyAlignment="0"/>
    <xf numFmtId="0" fontId="35" fillId="24" borderId="0" applyNumberFormat="0" applyBorder="0" applyAlignment="0" applyProtection="0"/>
    <xf numFmtId="0" fontId="22" fillId="0" borderId="0"/>
    <xf numFmtId="37" fontId="36" fillId="0" borderId="0"/>
    <xf numFmtId="181" fontId="37" fillId="0" borderId="0"/>
    <xf numFmtId="0" fontId="15" fillId="0" borderId="0"/>
    <xf numFmtId="0" fontId="17" fillId="0" borderId="0"/>
    <xf numFmtId="0" fontId="4" fillId="0" borderId="0"/>
    <xf numFmtId="0" fontId="38" fillId="0" borderId="0"/>
    <xf numFmtId="0" fontId="3" fillId="0" borderId="0"/>
    <xf numFmtId="0" fontId="5" fillId="0" borderId="0"/>
    <xf numFmtId="0" fontId="4" fillId="0" borderId="0"/>
    <xf numFmtId="0" fontId="5" fillId="0" borderId="0"/>
    <xf numFmtId="0" fontId="39" fillId="0" borderId="0"/>
    <xf numFmtId="0" fontId="17" fillId="0" borderId="0"/>
    <xf numFmtId="0" fontId="9" fillId="0" borderId="0"/>
    <xf numFmtId="0" fontId="15" fillId="0" borderId="0"/>
    <xf numFmtId="0" fontId="40" fillId="0" borderId="0"/>
    <xf numFmtId="0" fontId="20" fillId="0" borderId="0"/>
    <xf numFmtId="0" fontId="9" fillId="0" borderId="0"/>
    <xf numFmtId="0" fontId="21" fillId="0" borderId="0"/>
    <xf numFmtId="0" fontId="41" fillId="0" borderId="0"/>
    <xf numFmtId="0" fontId="15" fillId="0" borderId="0"/>
    <xf numFmtId="0" fontId="3" fillId="0" borderId="0"/>
    <xf numFmtId="0" fontId="15" fillId="0" borderId="0"/>
    <xf numFmtId="0" fontId="9" fillId="0" borderId="0"/>
    <xf numFmtId="0" fontId="42" fillId="0" borderId="0"/>
    <xf numFmtId="0" fontId="21" fillId="0" borderId="0"/>
    <xf numFmtId="0" fontId="5" fillId="0" borderId="0"/>
    <xf numFmtId="0" fontId="5" fillId="0" borderId="0"/>
    <xf numFmtId="0" fontId="21" fillId="0" borderId="0"/>
    <xf numFmtId="0" fontId="37" fillId="0" borderId="0"/>
    <xf numFmtId="0" fontId="3" fillId="0" borderId="0"/>
    <xf numFmtId="0" fontId="15" fillId="0" borderId="0"/>
    <xf numFmtId="0" fontId="18" fillId="0" borderId="0"/>
    <xf numFmtId="0" fontId="4" fillId="0" borderId="0"/>
    <xf numFmtId="0" fontId="9" fillId="25" borderId="16" applyNumberFormat="0" applyFont="0" applyAlignment="0" applyProtection="0"/>
    <xf numFmtId="0" fontId="9" fillId="25" borderId="16" applyNumberFormat="0" applyFont="0" applyAlignment="0" applyProtection="0"/>
    <xf numFmtId="0" fontId="43" fillId="20" borderId="17" applyNumberFormat="0" applyAlignment="0" applyProtection="0"/>
    <xf numFmtId="10" fontId="5" fillId="0" borderId="0" applyFont="0" applyFill="0" applyBorder="0" applyAlignment="0" applyProtection="0"/>
    <xf numFmtId="9" fontId="20" fillId="0" borderId="0" applyFont="0" applyFill="0" applyBorder="0" applyAlignment="0" applyProtection="0"/>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182" fontId="44" fillId="0" borderId="4">
      <alignment horizontal="right" vertical="center"/>
    </xf>
    <xf numFmtId="183" fontId="44" fillId="0" borderId="4">
      <alignment horizontal="center"/>
    </xf>
    <xf numFmtId="0" fontId="45" fillId="0" borderId="0" applyNumberFormat="0" applyFill="0" applyBorder="0" applyAlignment="0" applyProtection="0"/>
    <xf numFmtId="0" fontId="4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18" applyNumberFormat="0" applyFill="0" applyAlignment="0" applyProtection="0"/>
    <xf numFmtId="0" fontId="4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184" fontId="44" fillId="0" borderId="0"/>
    <xf numFmtId="185" fontId="44" fillId="0" borderId="2"/>
    <xf numFmtId="0" fontId="50" fillId="0" borderId="0"/>
    <xf numFmtId="5" fontId="51" fillId="0" borderId="3">
      <alignment horizontal="left" vertical="top"/>
    </xf>
    <xf numFmtId="5" fontId="52" fillId="0" borderId="6">
      <alignment horizontal="left" vertical="top"/>
    </xf>
    <xf numFmtId="0" fontId="53" fillId="0" borderId="0" applyNumberFormat="0" applyFill="0" applyBorder="0" applyAlignment="0" applyProtection="0"/>
    <xf numFmtId="0" fontId="54" fillId="0" borderId="0" applyFont="0" applyFill="0" applyBorder="0" applyAlignment="0" applyProtection="0"/>
    <xf numFmtId="0" fontId="54" fillId="0" borderId="0" applyFont="0" applyFill="0" applyBorder="0" applyAlignment="0" applyProtection="0"/>
    <xf numFmtId="0" fontId="17" fillId="0" borderId="0">
      <alignment vertical="center"/>
    </xf>
    <xf numFmtId="40" fontId="55" fillId="0" borderId="0" applyFont="0" applyFill="0" applyBorder="0" applyAlignment="0" applyProtection="0"/>
    <xf numFmtId="38" fontId="55" fillId="0" borderId="0" applyFont="0" applyFill="0" applyBorder="0" applyAlignment="0" applyProtection="0"/>
    <xf numFmtId="0" fontId="55" fillId="0" borderId="0" applyFont="0" applyFill="0" applyBorder="0" applyAlignment="0" applyProtection="0"/>
    <xf numFmtId="0" fontId="55" fillId="0" borderId="0" applyFont="0" applyFill="0" applyBorder="0" applyAlignment="0" applyProtection="0"/>
    <xf numFmtId="9" fontId="56" fillId="0" borderId="0" applyFont="0" applyFill="0" applyBorder="0" applyAlignment="0" applyProtection="0"/>
    <xf numFmtId="0" fontId="57" fillId="0" borderId="0"/>
    <xf numFmtId="170" fontId="5" fillId="0" borderId="0" applyFont="0" applyFill="0" applyBorder="0" applyAlignment="0" applyProtection="0"/>
    <xf numFmtId="169" fontId="5"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0" fontId="59" fillId="0" borderId="0"/>
    <xf numFmtId="0" fontId="34" fillId="0" borderId="0"/>
    <xf numFmtId="164" fontId="60" fillId="0" borderId="0" applyFont="0" applyFill="0" applyBorder="0" applyAlignment="0" applyProtection="0"/>
    <xf numFmtId="165" fontId="60" fillId="0" borderId="0" applyFont="0" applyFill="0" applyBorder="0" applyAlignment="0" applyProtection="0"/>
    <xf numFmtId="188" fontId="60" fillId="0" borderId="0" applyFont="0" applyFill="0" applyBorder="0" applyAlignment="0" applyProtection="0"/>
    <xf numFmtId="6" fontId="61" fillId="0" borderId="0" applyFont="0" applyFill="0" applyBorder="0" applyAlignment="0" applyProtection="0"/>
    <xf numFmtId="189" fontId="60" fillId="0" borderId="0" applyFont="0" applyFill="0" applyBorder="0" applyAlignment="0" applyProtection="0"/>
    <xf numFmtId="167" fontId="4" fillId="0" borderId="0" applyFont="0" applyFill="0" applyBorder="0" applyAlignment="0" applyProtection="0"/>
    <xf numFmtId="190" fontId="4" fillId="0" borderId="0" applyFont="0" applyFill="0" applyBorder="0" applyAlignment="0" applyProtection="0"/>
    <xf numFmtId="190" fontId="4" fillId="0" borderId="0" applyFont="0" applyFill="0" applyBorder="0" applyAlignment="0" applyProtection="0"/>
    <xf numFmtId="165" fontId="3" fillId="0" borderId="0" applyFont="0" applyFill="0" applyBorder="0" applyAlignment="0" applyProtection="0"/>
    <xf numFmtId="0" fontId="2" fillId="0" borderId="0"/>
    <xf numFmtId="167" fontId="2" fillId="0" borderId="0" applyFont="0" applyFill="0" applyBorder="0" applyAlignment="0" applyProtection="0"/>
    <xf numFmtId="164" fontId="15" fillId="0" borderId="0" applyFont="0" applyFill="0" applyBorder="0" applyAlignment="0" applyProtection="0"/>
    <xf numFmtId="165" fontId="17" fillId="0" borderId="0" applyFont="0" applyFill="0" applyBorder="0" applyAlignment="0" applyProtection="0"/>
    <xf numFmtId="165" fontId="15" fillId="0" borderId="0" applyFont="0" applyFill="0" applyBorder="0" applyAlignment="0" applyProtection="0"/>
    <xf numFmtId="165" fontId="1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2" fillId="0" borderId="0" applyFont="0" applyFill="0" applyBorder="0" applyAlignment="0" applyProtection="0"/>
    <xf numFmtId="165" fontId="5" fillId="0" borderId="0" applyFont="0" applyFill="0" applyBorder="0" applyAlignment="0" applyProtection="0"/>
    <xf numFmtId="165" fontId="15"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2" fillId="0" borderId="0"/>
    <xf numFmtId="0" fontId="2" fillId="0" borderId="0"/>
    <xf numFmtId="0" fontId="2" fillId="0" borderId="0"/>
    <xf numFmtId="167" fontId="2" fillId="0" borderId="0" applyFont="0" applyFill="0" applyBorder="0" applyAlignment="0" applyProtection="0"/>
    <xf numFmtId="190" fontId="2" fillId="0" borderId="0" applyFont="0" applyFill="0" applyBorder="0" applyAlignment="0" applyProtection="0"/>
    <xf numFmtId="190" fontId="2" fillId="0" borderId="0" applyFont="0" applyFill="0" applyBorder="0" applyAlignment="0" applyProtection="0"/>
    <xf numFmtId="166" fontId="3" fillId="0" borderId="0" applyFont="0" applyFill="0" applyBorder="0" applyAlignment="0" applyProtection="0"/>
    <xf numFmtId="164"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90" fontId="1" fillId="0" borderId="0" applyFont="0" applyFill="0" applyBorder="0" applyAlignment="0" applyProtection="0"/>
    <xf numFmtId="0" fontId="1" fillId="0" borderId="0" applyFont="0" applyFill="0" applyBorder="0" applyAlignment="0" applyProtection="0"/>
    <xf numFmtId="190" fontId="1" fillId="0" borderId="0" applyFont="0" applyFill="0" applyBorder="0" applyAlignment="0" applyProtection="0"/>
    <xf numFmtId="0" fontId="1" fillId="0" borderId="0" applyFont="0" applyFill="0" applyBorder="0" applyAlignment="0" applyProtection="0"/>
    <xf numFmtId="0" fontId="1" fillId="0" borderId="0"/>
    <xf numFmtId="0" fontId="1" fillId="0" borderId="0"/>
    <xf numFmtId="0" fontId="1" fillId="0" borderId="0"/>
    <xf numFmtId="0" fontId="1" fillId="0" borderId="0"/>
  </cellStyleXfs>
  <cellXfs count="276">
    <xf numFmtId="0" fontId="0" fillId="0" borderId="0" xfId="0"/>
    <xf numFmtId="0" fontId="22" fillId="0" borderId="0" xfId="150" applyFont="1" applyFill="1"/>
    <xf numFmtId="0" fontId="22" fillId="0" borderId="0" xfId="150" applyFont="1" applyFill="1" applyAlignment="1">
      <alignment horizontal="center" vertical="center"/>
    </xf>
    <xf numFmtId="0" fontId="22" fillId="0" borderId="0" xfId="150" applyFont="1" applyFill="1" applyAlignment="1">
      <alignment horizontal="right"/>
    </xf>
    <xf numFmtId="0" fontId="64" fillId="0" borderId="0" xfId="150" applyFont="1" applyFill="1"/>
    <xf numFmtId="0" fontId="63" fillId="0" borderId="2" xfId="150" applyFont="1" applyFill="1" applyBorder="1" applyAlignment="1">
      <alignment horizontal="center" vertical="center" wrapText="1"/>
    </xf>
    <xf numFmtId="0" fontId="69" fillId="0" borderId="2" xfId="150" applyFont="1" applyFill="1" applyBorder="1"/>
    <xf numFmtId="3" fontId="71" fillId="0" borderId="2" xfId="0" applyNumberFormat="1" applyFont="1" applyBorder="1" applyAlignment="1">
      <alignment horizontal="center" vertical="center"/>
    </xf>
    <xf numFmtId="0" fontId="71" fillId="0" borderId="2" xfId="0" applyFont="1" applyBorder="1" applyAlignment="1">
      <alignment vertical="center"/>
    </xf>
    <xf numFmtId="191" fontId="71" fillId="0" borderId="2" xfId="0" applyNumberFormat="1" applyFont="1" applyBorder="1" applyAlignment="1">
      <alignment horizontal="center" vertical="center"/>
    </xf>
    <xf numFmtId="0" fontId="73" fillId="0" borderId="2" xfId="0" applyFont="1" applyBorder="1" applyAlignment="1">
      <alignment horizontal="center" vertical="center"/>
    </xf>
    <xf numFmtId="0" fontId="73" fillId="0" borderId="2" xfId="0" applyFont="1" applyBorder="1" applyAlignment="1">
      <alignment horizontal="center" vertical="center" wrapText="1"/>
    </xf>
    <xf numFmtId="0" fontId="68" fillId="0" borderId="0" xfId="0" applyFont="1"/>
    <xf numFmtId="0" fontId="66" fillId="0" borderId="2" xfId="150" applyFont="1" applyFill="1" applyBorder="1" applyAlignment="1">
      <alignment horizontal="right" vertical="center"/>
    </xf>
    <xf numFmtId="0" fontId="0" fillId="0" borderId="0" xfId="0" applyAlignment="1">
      <alignment horizontal="left"/>
    </xf>
    <xf numFmtId="0" fontId="65" fillId="0" borderId="2" xfId="150" applyFont="1" applyFill="1" applyBorder="1" applyAlignment="1">
      <alignment horizontal="center" vertical="center" wrapText="1"/>
    </xf>
    <xf numFmtId="0" fontId="65" fillId="0" borderId="2" xfId="150" applyFont="1" applyFill="1" applyBorder="1" applyAlignment="1">
      <alignment horizontal="justify" vertical="center" wrapText="1"/>
    </xf>
    <xf numFmtId="168" fontId="65" fillId="0" borderId="2" xfId="196" applyNumberFormat="1" applyFont="1" applyFill="1" applyBorder="1" applyAlignment="1">
      <alignment horizontal="right" vertical="center"/>
    </xf>
    <xf numFmtId="0" fontId="63" fillId="26" borderId="2" xfId="150" applyFont="1" applyFill="1" applyBorder="1" applyAlignment="1">
      <alignment horizontal="center" vertical="center" wrapText="1"/>
    </xf>
    <xf numFmtId="0" fontId="62" fillId="26" borderId="2" xfId="150" applyFont="1" applyFill="1" applyBorder="1" applyAlignment="1">
      <alignment horizontal="center" vertical="center" wrapText="1"/>
    </xf>
    <xf numFmtId="0" fontId="63" fillId="26" borderId="7" xfId="150" applyFont="1" applyFill="1" applyBorder="1" applyAlignment="1">
      <alignment horizontal="center" vertical="center" wrapText="1"/>
    </xf>
    <xf numFmtId="0" fontId="63" fillId="26" borderId="2" xfId="150" applyFont="1" applyFill="1" applyBorder="1" applyAlignment="1">
      <alignment horizontal="center" vertical="center"/>
    </xf>
    <xf numFmtId="0" fontId="71" fillId="27" borderId="2" xfId="0" applyFont="1" applyFill="1" applyBorder="1" applyAlignment="1">
      <alignment horizontal="center" vertical="center"/>
    </xf>
    <xf numFmtId="0" fontId="71" fillId="27" borderId="2" xfId="0" applyFont="1" applyFill="1" applyBorder="1" applyAlignment="1">
      <alignment vertical="center"/>
    </xf>
    <xf numFmtId="191" fontId="71" fillId="27" borderId="2" xfId="0" applyNumberFormat="1" applyFont="1" applyFill="1" applyBorder="1" applyAlignment="1">
      <alignment horizontal="center" vertical="center"/>
    </xf>
    <xf numFmtId="0" fontId="63" fillId="27" borderId="2" xfId="150" applyFont="1" applyFill="1" applyBorder="1" applyAlignment="1">
      <alignment horizontal="center" vertical="center" wrapText="1"/>
    </xf>
    <xf numFmtId="0" fontId="63" fillId="27" borderId="7" xfId="150" applyFont="1" applyFill="1" applyBorder="1" applyAlignment="1">
      <alignment horizontal="center" vertical="center" wrapText="1"/>
    </xf>
    <xf numFmtId="0" fontId="63" fillId="27" borderId="2" xfId="150" applyFont="1" applyFill="1" applyBorder="1" applyAlignment="1">
      <alignment horizontal="center" vertical="center"/>
    </xf>
    <xf numFmtId="0" fontId="66" fillId="27" borderId="2" xfId="150" applyFont="1" applyFill="1" applyBorder="1" applyAlignment="1">
      <alignment horizontal="center" vertical="center" wrapText="1"/>
    </xf>
    <xf numFmtId="168" fontId="66" fillId="27" borderId="2" xfId="196" applyNumberFormat="1" applyFont="1" applyFill="1" applyBorder="1" applyAlignment="1">
      <alignment horizontal="right" vertical="center"/>
    </xf>
    <xf numFmtId="0" fontId="72" fillId="27" borderId="2" xfId="150" applyFont="1" applyFill="1" applyBorder="1"/>
    <xf numFmtId="0" fontId="65" fillId="0" borderId="2" xfId="150" applyFont="1" applyBorder="1" applyAlignment="1">
      <alignment horizontal="center" vertical="center" wrapText="1"/>
    </xf>
    <xf numFmtId="0" fontId="22" fillId="28" borderId="2" xfId="127" applyFont="1" applyFill="1" applyBorder="1" applyAlignment="1">
      <alignment horizontal="center" vertical="center" wrapText="1"/>
    </xf>
    <xf numFmtId="168" fontId="22" fillId="28" borderId="2" xfId="199" applyNumberFormat="1" applyFont="1" applyFill="1" applyBorder="1" applyAlignment="1">
      <alignment horizontal="center" vertical="center" wrapText="1"/>
    </xf>
    <xf numFmtId="191" fontId="71" fillId="27" borderId="2" xfId="0" applyNumberFormat="1" applyFont="1" applyFill="1" applyBorder="1" applyAlignment="1">
      <alignment horizontal="right" vertical="center"/>
    </xf>
    <xf numFmtId="191" fontId="71" fillId="0" borderId="2" xfId="0" applyNumberFormat="1" applyFont="1" applyBorder="1" applyAlignment="1">
      <alignment horizontal="right" vertical="center"/>
    </xf>
    <xf numFmtId="0" fontId="73" fillId="0" borderId="0" xfId="150" applyFont="1" applyFill="1" applyAlignment="1">
      <alignment horizontal="center" vertical="center"/>
    </xf>
    <xf numFmtId="0" fontId="73" fillId="0" borderId="0" xfId="150" applyFont="1" applyFill="1" applyAlignment="1">
      <alignment horizontal="right"/>
    </xf>
    <xf numFmtId="0" fontId="73" fillId="0" borderId="0" xfId="150" applyFont="1" applyFill="1"/>
    <xf numFmtId="0" fontId="71" fillId="26" borderId="2" xfId="150" applyFont="1" applyFill="1" applyBorder="1" applyAlignment="1">
      <alignment horizontal="right" vertical="center"/>
    </xf>
    <xf numFmtId="168" fontId="73" fillId="0" borderId="2" xfId="199" applyNumberFormat="1" applyFont="1" applyBorder="1" applyAlignment="1">
      <alignment horizontal="center" vertical="center" wrapText="1"/>
    </xf>
    <xf numFmtId="168" fontId="73" fillId="28" borderId="2" xfId="199" applyNumberFormat="1" applyFont="1" applyFill="1" applyBorder="1" applyAlignment="1">
      <alignment horizontal="right" vertical="center" wrapText="1"/>
    </xf>
    <xf numFmtId="0" fontId="73" fillId="0" borderId="2" xfId="150" applyFont="1" applyFill="1" applyBorder="1"/>
    <xf numFmtId="0" fontId="73" fillId="0" borderId="4" xfId="0" applyFont="1" applyBorder="1" applyAlignment="1">
      <alignment horizontal="left" vertical="center" wrapText="1"/>
    </xf>
    <xf numFmtId="0" fontId="73" fillId="0" borderId="2" xfId="150" applyFont="1" applyFill="1" applyBorder="1" applyAlignment="1">
      <alignment horizontal="right"/>
    </xf>
    <xf numFmtId="0" fontId="73" fillId="28" borderId="2" xfId="0" applyFont="1" applyFill="1" applyBorder="1" applyAlignment="1">
      <alignment horizontal="center" vertical="center"/>
    </xf>
    <xf numFmtId="0" fontId="73" fillId="28" borderId="2" xfId="0" applyFont="1" applyFill="1" applyBorder="1" applyAlignment="1">
      <alignment horizontal="center" vertical="center" wrapText="1"/>
    </xf>
    <xf numFmtId="0" fontId="73" fillId="0" borderId="0" xfId="150" applyFont="1" applyFill="1" applyAlignment="1">
      <alignment horizontal="left" vertical="center"/>
    </xf>
    <xf numFmtId="0" fontId="73" fillId="0" borderId="0" xfId="150" applyFont="1" applyFill="1" applyAlignment="1">
      <alignment horizontal="left" vertical="center" wrapText="1"/>
    </xf>
    <xf numFmtId="0" fontId="63" fillId="0" borderId="0" xfId="150" applyFont="1" applyFill="1" applyAlignment="1">
      <alignment horizontal="center" vertical="center" wrapText="1"/>
    </xf>
    <xf numFmtId="0" fontId="22" fillId="0" borderId="2" xfId="150" applyFont="1" applyBorder="1" applyAlignment="1">
      <alignment horizontal="center" vertical="center" wrapText="1"/>
    </xf>
    <xf numFmtId="0" fontId="22" fillId="0" borderId="2" xfId="150" applyFont="1" applyBorder="1" applyAlignment="1">
      <alignment horizontal="left" vertical="center" wrapText="1"/>
    </xf>
    <xf numFmtId="0" fontId="64" fillId="0" borderId="0" xfId="150" applyFont="1" applyFill="1" applyAlignment="1">
      <alignment vertical="center"/>
    </xf>
    <xf numFmtId="168" fontId="63" fillId="26" borderId="2" xfId="150" applyNumberFormat="1" applyFont="1" applyFill="1" applyBorder="1" applyAlignment="1">
      <alignment horizontal="center" vertical="center" wrapText="1"/>
    </xf>
    <xf numFmtId="0" fontId="22" fillId="0" borderId="3" xfId="150" applyFont="1" applyBorder="1" applyAlignment="1">
      <alignment horizontal="center" vertical="center" wrapText="1"/>
    </xf>
    <xf numFmtId="0" fontId="22" fillId="0" borderId="7" xfId="150" applyFont="1" applyBorder="1" applyAlignment="1">
      <alignment horizontal="center" vertical="center" wrapText="1"/>
    </xf>
    <xf numFmtId="0" fontId="73" fillId="0" borderId="0" xfId="150" applyFont="1" applyFill="1" applyBorder="1"/>
    <xf numFmtId="0" fontId="73" fillId="0" borderId="0" xfId="150" applyFont="1" applyFill="1" applyBorder="1" applyAlignment="1">
      <alignment horizontal="left" vertical="center" wrapText="1"/>
    </xf>
    <xf numFmtId="191" fontId="71" fillId="26" borderId="2" xfId="0" applyNumberFormat="1" applyFont="1" applyFill="1" applyBorder="1" applyAlignment="1">
      <alignment horizontal="right" vertical="center"/>
    </xf>
    <xf numFmtId="0" fontId="73" fillId="26" borderId="0" xfId="150" applyFont="1" applyFill="1"/>
    <xf numFmtId="0" fontId="73" fillId="27" borderId="0" xfId="150" applyFont="1" applyFill="1"/>
    <xf numFmtId="0" fontId="65" fillId="28" borderId="2" xfId="123" applyFont="1" applyFill="1" applyBorder="1" applyAlignment="1">
      <alignment horizontal="left" vertical="center" wrapText="1"/>
    </xf>
    <xf numFmtId="0" fontId="71" fillId="0" borderId="2" xfId="0" applyFont="1" applyBorder="1" applyAlignment="1">
      <alignment horizontal="center" vertical="center" wrapText="1"/>
    </xf>
    <xf numFmtId="0" fontId="71" fillId="0" borderId="2" xfId="0" applyFont="1" applyBorder="1" applyAlignment="1">
      <alignment horizontal="center" vertical="center"/>
    </xf>
    <xf numFmtId="0" fontId="22" fillId="28" borderId="2" xfId="123" quotePrefix="1" applyFont="1" applyFill="1" applyBorder="1" applyAlignment="1">
      <alignment horizontal="center" vertical="center" wrapText="1"/>
    </xf>
    <xf numFmtId="0" fontId="68" fillId="28" borderId="0" xfId="0" applyFont="1" applyFill="1" applyAlignment="1">
      <alignment vertical="center"/>
    </xf>
    <xf numFmtId="0" fontId="65" fillId="28" borderId="2" xfId="123" quotePrefix="1" applyFont="1" applyFill="1" applyBorder="1" applyAlignment="1">
      <alignment horizontal="center" vertical="center"/>
    </xf>
    <xf numFmtId="0" fontId="63" fillId="29" borderId="2" xfId="150" applyFont="1" applyFill="1" applyBorder="1" applyAlignment="1">
      <alignment horizontal="center" vertical="center" wrapText="1"/>
    </xf>
    <xf numFmtId="168" fontId="63" fillId="29" borderId="2" xfId="150" applyNumberFormat="1" applyFont="1" applyFill="1" applyBorder="1" applyAlignment="1">
      <alignment horizontal="center" vertical="center" wrapText="1"/>
    </xf>
    <xf numFmtId="0" fontId="22" fillId="29" borderId="0" xfId="150" applyFont="1" applyFill="1"/>
    <xf numFmtId="0" fontId="17" fillId="28" borderId="2" xfId="150" applyFont="1" applyFill="1" applyBorder="1" applyAlignment="1">
      <alignment horizontal="center" vertical="center" wrapText="1"/>
    </xf>
    <xf numFmtId="168" fontId="17" fillId="28" borderId="2" xfId="150" applyNumberFormat="1" applyFont="1" applyFill="1" applyBorder="1" applyAlignment="1">
      <alignment horizontal="center" vertical="center" wrapText="1"/>
    </xf>
    <xf numFmtId="168" fontId="65" fillId="0" borderId="2" xfId="196" applyNumberFormat="1" applyFont="1" applyFill="1" applyBorder="1" applyAlignment="1">
      <alignment horizontal="center" vertical="center" wrapText="1"/>
    </xf>
    <xf numFmtId="0" fontId="65" fillId="28" borderId="2" xfId="0" applyFont="1" applyFill="1" applyBorder="1" applyAlignment="1">
      <alignment horizontal="center" vertical="center" wrapText="1"/>
    </xf>
    <xf numFmtId="0" fontId="17" fillId="28" borderId="0" xfId="150" applyFont="1" applyFill="1" applyAlignment="1">
      <alignment horizontal="center" vertical="center" wrapText="1"/>
    </xf>
    <xf numFmtId="0" fontId="64" fillId="0" borderId="0" xfId="150" applyFont="1" applyAlignment="1">
      <alignment horizontal="center" vertical="center" wrapText="1"/>
    </xf>
    <xf numFmtId="0" fontId="17" fillId="0" borderId="2" xfId="150" applyFont="1" applyBorder="1" applyAlignment="1">
      <alignment horizontal="center" vertical="center" wrapText="1"/>
    </xf>
    <xf numFmtId="0" fontId="17" fillId="28" borderId="2" xfId="150" quotePrefix="1" applyFont="1" applyFill="1" applyBorder="1" applyAlignment="1">
      <alignment horizontal="center" vertical="center" wrapText="1"/>
    </xf>
    <xf numFmtId="0" fontId="22" fillId="0" borderId="2" xfId="150" quotePrefix="1" applyFont="1" applyBorder="1" applyAlignment="1">
      <alignment horizontal="center" vertical="center" wrapText="1"/>
    </xf>
    <xf numFmtId="0" fontId="17" fillId="0" borderId="2" xfId="223" applyFont="1" applyBorder="1" applyAlignment="1">
      <alignment horizontal="left" vertical="center" wrapText="1"/>
    </xf>
    <xf numFmtId="193" fontId="22" fillId="0" borderId="2" xfId="150" applyNumberFormat="1" applyFont="1" applyBorder="1" applyAlignment="1">
      <alignment horizontal="center" vertical="center" wrapText="1"/>
    </xf>
    <xf numFmtId="0" fontId="22" fillId="28" borderId="2" xfId="0" applyFont="1" applyFill="1" applyBorder="1" applyAlignment="1">
      <alignment horizontal="left" vertical="center" wrapText="1"/>
    </xf>
    <xf numFmtId="0" fontId="73" fillId="27" borderId="2" xfId="150" applyFont="1" applyFill="1" applyBorder="1"/>
    <xf numFmtId="0" fontId="22" fillId="27" borderId="2" xfId="150" applyFont="1" applyFill="1" applyBorder="1"/>
    <xf numFmtId="0" fontId="65" fillId="27" borderId="2" xfId="150" applyFont="1" applyFill="1" applyBorder="1"/>
    <xf numFmtId="0" fontId="65" fillId="28" borderId="2" xfId="0" applyFont="1" applyFill="1" applyBorder="1" applyAlignment="1">
      <alignment vertical="center" wrapText="1"/>
    </xf>
    <xf numFmtId="0" fontId="65" fillId="28" borderId="2" xfId="0" applyFont="1" applyFill="1" applyBorder="1" applyAlignment="1">
      <alignment vertical="center"/>
    </xf>
    <xf numFmtId="165" fontId="65" fillId="28" borderId="2" xfId="199" applyFont="1" applyFill="1" applyBorder="1" applyAlignment="1">
      <alignment vertical="center"/>
    </xf>
    <xf numFmtId="168" fontId="65" fillId="28" borderId="2" xfId="199" applyNumberFormat="1" applyFont="1" applyFill="1" applyBorder="1" applyAlignment="1">
      <alignment vertical="center"/>
    </xf>
    <xf numFmtId="0" fontId="73" fillId="0" borderId="2" xfId="0" applyFont="1" applyFill="1" applyBorder="1" applyAlignment="1">
      <alignment horizontal="center" vertical="center" wrapText="1"/>
    </xf>
    <xf numFmtId="0" fontId="22" fillId="28" borderId="2" xfId="0" applyFont="1" applyFill="1" applyBorder="1" applyAlignment="1">
      <alignment vertical="center" wrapText="1"/>
    </xf>
    <xf numFmtId="165" fontId="22" fillId="28" borderId="2" xfId="199" applyFont="1" applyFill="1" applyBorder="1" applyAlignment="1">
      <alignment vertical="center"/>
    </xf>
    <xf numFmtId="0" fontId="22" fillId="28" borderId="2" xfId="0" applyFont="1" applyFill="1" applyBorder="1" applyAlignment="1">
      <alignment vertical="center"/>
    </xf>
    <xf numFmtId="168" fontId="22" fillId="28" borderId="2" xfId="199" applyNumberFormat="1" applyFont="1" applyFill="1" applyBorder="1" applyAlignment="1">
      <alignment vertical="center"/>
    </xf>
    <xf numFmtId="0" fontId="22" fillId="28" borderId="2" xfId="0" applyFont="1" applyFill="1" applyBorder="1" applyAlignment="1">
      <alignment horizontal="center" vertical="center" wrapText="1"/>
    </xf>
    <xf numFmtId="0" fontId="71" fillId="27" borderId="2" xfId="0" applyFont="1" applyFill="1" applyBorder="1" applyAlignment="1">
      <alignment vertical="center" wrapText="1"/>
    </xf>
    <xf numFmtId="0" fontId="40" fillId="0" borderId="2" xfId="150" applyFont="1" applyFill="1" applyBorder="1"/>
    <xf numFmtId="3" fontId="73" fillId="0" borderId="2" xfId="0" applyNumberFormat="1" applyFont="1" applyFill="1" applyBorder="1"/>
    <xf numFmtId="3" fontId="73" fillId="0" borderId="2" xfId="0" applyNumberFormat="1" applyFont="1" applyFill="1" applyBorder="1" applyAlignment="1">
      <alignment vertical="center"/>
    </xf>
    <xf numFmtId="3" fontId="73" fillId="0" borderId="2" xfId="0" applyNumberFormat="1" applyFont="1" applyFill="1" applyBorder="1" applyAlignment="1">
      <alignment horizontal="center" vertical="center"/>
    </xf>
    <xf numFmtId="0" fontId="73" fillId="0" borderId="2" xfId="0" applyFont="1" applyFill="1" applyBorder="1" applyAlignment="1">
      <alignment horizontal="center" vertical="center"/>
    </xf>
    <xf numFmtId="0" fontId="73" fillId="0" borderId="2" xfId="0" applyFont="1" applyFill="1" applyBorder="1" applyAlignment="1">
      <alignment vertical="center" wrapText="1"/>
    </xf>
    <xf numFmtId="0" fontId="73" fillId="0" borderId="2" xfId="0" quotePrefix="1" applyFont="1" applyFill="1" applyBorder="1" applyAlignment="1">
      <alignment horizontal="center" vertical="center"/>
    </xf>
    <xf numFmtId="0" fontId="73" fillId="0" borderId="2" xfId="0" quotePrefix="1" applyFont="1" applyBorder="1" applyAlignment="1">
      <alignment horizontal="center" vertical="center"/>
    </xf>
    <xf numFmtId="0" fontId="22" fillId="0" borderId="2" xfId="150" applyFont="1" applyBorder="1"/>
    <xf numFmtId="0" fontId="40" fillId="0" borderId="2" xfId="150" applyFont="1" applyBorder="1"/>
    <xf numFmtId="3" fontId="71" fillId="0" borderId="2" xfId="0" applyNumberFormat="1" applyFont="1" applyBorder="1" applyAlignment="1">
      <alignment vertical="center"/>
    </xf>
    <xf numFmtId="0" fontId="22" fillId="0" borderId="0" xfId="150" applyFont="1"/>
    <xf numFmtId="3" fontId="71" fillId="27" borderId="2" xfId="0" applyNumberFormat="1" applyFont="1" applyFill="1" applyBorder="1" applyAlignment="1">
      <alignment vertical="center"/>
    </xf>
    <xf numFmtId="0" fontId="65" fillId="0" borderId="2" xfId="150" quotePrefix="1" applyFont="1" applyFill="1" applyBorder="1" applyAlignment="1">
      <alignment horizontal="center" vertical="center" wrapText="1"/>
    </xf>
    <xf numFmtId="0" fontId="65" fillId="0" borderId="2" xfId="150" quotePrefix="1" applyFont="1" applyBorder="1" applyAlignment="1">
      <alignment horizontal="center" vertical="center" wrapText="1"/>
    </xf>
    <xf numFmtId="0" fontId="69" fillId="0" borderId="0" xfId="150" applyFont="1"/>
    <xf numFmtId="0" fontId="65" fillId="0" borderId="2" xfId="150" applyFont="1" applyBorder="1"/>
    <xf numFmtId="3" fontId="65" fillId="0" borderId="2" xfId="150" applyNumberFormat="1" applyFont="1" applyBorder="1" applyAlignment="1">
      <alignment horizontal="center" vertical="center"/>
    </xf>
    <xf numFmtId="0" fontId="65" fillId="0" borderId="2" xfId="150" applyFont="1" applyBorder="1" applyAlignment="1">
      <alignment horizontal="center" vertical="center"/>
    </xf>
    <xf numFmtId="0" fontId="65" fillId="0" borderId="0" xfId="150" applyFont="1"/>
    <xf numFmtId="168" fontId="65" fillId="0" borderId="2" xfId="150" applyNumberFormat="1" applyFont="1" applyBorder="1" applyAlignment="1">
      <alignment horizontal="center" vertical="center" wrapText="1"/>
    </xf>
    <xf numFmtId="0" fontId="63" fillId="0" borderId="2" xfId="150" applyFont="1" applyBorder="1" applyAlignment="1">
      <alignment horizontal="right" vertical="center"/>
    </xf>
    <xf numFmtId="0" fontId="22" fillId="0" borderId="2" xfId="150" applyFont="1" applyBorder="1" applyAlignment="1">
      <alignment horizontal="justify" vertical="center" wrapText="1"/>
    </xf>
    <xf numFmtId="0" fontId="65" fillId="0" borderId="2" xfId="150" applyFont="1" applyBorder="1" applyAlignment="1">
      <alignment horizontal="left" vertical="center" wrapText="1"/>
    </xf>
    <xf numFmtId="0" fontId="63" fillId="0" borderId="0" xfId="150" applyFont="1" applyAlignment="1">
      <alignment horizontal="right" vertical="center"/>
    </xf>
    <xf numFmtId="0" fontId="66" fillId="0" borderId="2" xfId="150" applyFont="1" applyBorder="1" applyAlignment="1">
      <alignment horizontal="right" vertical="center"/>
    </xf>
    <xf numFmtId="0" fontId="65" fillId="0" borderId="2" xfId="150" applyFont="1" applyBorder="1" applyAlignment="1">
      <alignment horizontal="justify" vertical="center" wrapText="1"/>
    </xf>
    <xf numFmtId="168" fontId="22" fillId="0" borderId="2" xfId="225" quotePrefix="1" applyNumberFormat="1" applyFont="1" applyFill="1" applyBorder="1" applyAlignment="1">
      <alignment horizontal="right" vertical="center"/>
    </xf>
    <xf numFmtId="0" fontId="22" fillId="0" borderId="0" xfId="150" applyFont="1" applyAlignment="1">
      <alignment horizontal="center" vertical="center" wrapText="1"/>
    </xf>
    <xf numFmtId="0" fontId="64" fillId="0" borderId="0" xfId="150" applyFont="1"/>
    <xf numFmtId="1" fontId="22" fillId="0" borderId="2" xfId="225" applyNumberFormat="1" applyFont="1" applyFill="1" applyBorder="1" applyAlignment="1">
      <alignment horizontal="right" vertical="center"/>
    </xf>
    <xf numFmtId="0" fontId="17" fillId="0" borderId="2" xfId="150" quotePrefix="1" applyFont="1" applyBorder="1" applyAlignment="1">
      <alignment horizontal="center" vertical="center" wrapText="1"/>
    </xf>
    <xf numFmtId="0" fontId="17" fillId="0" borderId="0" xfId="150" applyFont="1" applyAlignment="1">
      <alignment horizontal="center" vertical="center" wrapText="1"/>
    </xf>
    <xf numFmtId="0" fontId="62" fillId="0" borderId="2" xfId="150" applyFont="1" applyBorder="1" applyAlignment="1">
      <alignment horizontal="center" vertical="center" wrapText="1"/>
    </xf>
    <xf numFmtId="0" fontId="22" fillId="0" borderId="0" xfId="150" applyFont="1" applyFill="1" applyAlignment="1">
      <alignment vertical="center"/>
    </xf>
    <xf numFmtId="0" fontId="22" fillId="0" borderId="2" xfId="150" quotePrefix="1" applyFont="1" applyFill="1" applyBorder="1" applyAlignment="1">
      <alignment horizontal="center" vertical="center" wrapText="1"/>
    </xf>
    <xf numFmtId="0" fontId="22" fillId="0" borderId="0" xfId="150" applyFont="1" applyFill="1"/>
    <xf numFmtId="0" fontId="22" fillId="0" borderId="2" xfId="150" applyFont="1" applyFill="1" applyBorder="1"/>
    <xf numFmtId="168" fontId="65" fillId="0" borderId="2" xfId="225" applyNumberFormat="1" applyFont="1" applyFill="1" applyBorder="1" applyAlignment="1">
      <alignment horizontal="right" vertical="center"/>
    </xf>
    <xf numFmtId="0" fontId="63" fillId="26" borderId="2" xfId="150" applyFont="1" applyFill="1" applyBorder="1" applyAlignment="1">
      <alignment horizontal="center" vertical="center" wrapText="1"/>
    </xf>
    <xf numFmtId="0" fontId="65" fillId="0" borderId="0" xfId="150" applyFont="1" applyFill="1"/>
    <xf numFmtId="0" fontId="22" fillId="0" borderId="2" xfId="150" applyFont="1" applyFill="1" applyBorder="1" applyAlignment="1">
      <alignment horizontal="center" vertical="center" wrapText="1"/>
    </xf>
    <xf numFmtId="0" fontId="22" fillId="0" borderId="2" xfId="150" applyFont="1" applyFill="1" applyBorder="1" applyAlignment="1">
      <alignment horizontal="justify" vertical="center" wrapText="1"/>
    </xf>
    <xf numFmtId="168" fontId="22" fillId="0" borderId="2" xfId="225" applyNumberFormat="1" applyFont="1" applyFill="1" applyBorder="1" applyAlignment="1">
      <alignment horizontal="right" vertical="center"/>
    </xf>
    <xf numFmtId="0" fontId="65" fillId="0" borderId="2" xfId="150" applyFont="1" applyBorder="1" applyAlignment="1">
      <alignment vertical="center" wrapText="1"/>
    </xf>
    <xf numFmtId="0" fontId="22" fillId="0" borderId="2" xfId="0" applyFont="1" applyBorder="1" applyAlignment="1">
      <alignment horizontal="left" vertical="center" wrapText="1"/>
    </xf>
    <xf numFmtId="0" fontId="65" fillId="0" borderId="2" xfId="150" applyFont="1" applyFill="1" applyBorder="1" applyAlignment="1">
      <alignment vertical="center" wrapText="1"/>
    </xf>
    <xf numFmtId="0" fontId="22" fillId="28" borderId="2" xfId="123" applyFont="1" applyFill="1" applyBorder="1" applyAlignment="1">
      <alignment horizontal="left" vertical="center" wrapText="1"/>
    </xf>
    <xf numFmtId="0" fontId="65" fillId="28" borderId="2" xfId="123" applyFont="1" applyFill="1" applyBorder="1" applyAlignment="1">
      <alignment horizontal="center" vertical="center"/>
    </xf>
    <xf numFmtId="0" fontId="65" fillId="28" borderId="2" xfId="123" applyFont="1" applyFill="1" applyBorder="1" applyAlignment="1">
      <alignment horizontal="left" vertical="center"/>
    </xf>
    <xf numFmtId="0" fontId="79" fillId="28" borderId="2" xfId="0" applyFont="1" applyFill="1" applyBorder="1" applyAlignment="1">
      <alignment horizontal="center" vertical="center" wrapText="1"/>
    </xf>
    <xf numFmtId="168" fontId="79" fillId="28" borderId="2" xfId="228" applyNumberFormat="1" applyFont="1" applyFill="1" applyBorder="1" applyAlignment="1">
      <alignment vertical="center"/>
    </xf>
    <xf numFmtId="166" fontId="79" fillId="28" borderId="2" xfId="228" applyFont="1" applyFill="1" applyBorder="1" applyAlignment="1">
      <alignment vertical="center"/>
    </xf>
    <xf numFmtId="0" fontId="79" fillId="28" borderId="2" xfId="0" applyFont="1" applyFill="1" applyBorder="1" applyAlignment="1">
      <alignment vertical="center"/>
    </xf>
    <xf numFmtId="0" fontId="79" fillId="28" borderId="2" xfId="0" applyFont="1" applyFill="1" applyBorder="1" applyAlignment="1">
      <alignment vertical="center" wrapText="1"/>
    </xf>
    <xf numFmtId="0" fontId="73" fillId="0" borderId="2" xfId="150" applyFont="1" applyBorder="1" applyAlignment="1">
      <alignment horizontal="right"/>
    </xf>
    <xf numFmtId="0" fontId="73" fillId="0" borderId="2" xfId="150" applyFont="1" applyBorder="1"/>
    <xf numFmtId="0" fontId="73" fillId="0" borderId="0" xfId="150" applyFont="1"/>
    <xf numFmtId="0" fontId="71" fillId="0" borderId="2" xfId="0" applyFont="1" applyBorder="1" applyAlignment="1">
      <alignment horizontal="center" vertical="center" wrapText="1"/>
    </xf>
    <xf numFmtId="192" fontId="22" fillId="28" borderId="2" xfId="199" applyNumberFormat="1" applyFont="1" applyFill="1" applyBorder="1" applyAlignment="1">
      <alignment vertical="center"/>
    </xf>
    <xf numFmtId="192" fontId="65" fillId="28" borderId="2" xfId="199" applyNumberFormat="1" applyFont="1" applyFill="1" applyBorder="1" applyAlignment="1">
      <alignment vertical="center"/>
    </xf>
    <xf numFmtId="168" fontId="22" fillId="0" borderId="2" xfId="228" applyNumberFormat="1" applyFont="1" applyFill="1" applyBorder="1" applyAlignment="1">
      <alignment horizontal="right" vertical="center"/>
    </xf>
    <xf numFmtId="168" fontId="22" fillId="0" borderId="2" xfId="150" applyNumberFormat="1" applyFont="1" applyBorder="1" applyAlignment="1">
      <alignment horizontal="center" vertical="center" wrapText="1"/>
    </xf>
    <xf numFmtId="168" fontId="22" fillId="0" borderId="2" xfId="150" applyNumberFormat="1" applyFont="1" applyBorder="1" applyAlignment="1">
      <alignment vertical="center"/>
    </xf>
    <xf numFmtId="168" fontId="73" fillId="0" borderId="2" xfId="150" applyNumberFormat="1" applyFont="1" applyFill="1" applyBorder="1" applyAlignment="1">
      <alignment horizontal="right" vertical="center"/>
    </xf>
    <xf numFmtId="0" fontId="73" fillId="0" borderId="0" xfId="150" applyFont="1" applyFill="1" applyAlignment="1">
      <alignment horizontal="right" vertical="center"/>
    </xf>
    <xf numFmtId="168" fontId="73" fillId="0" borderId="2" xfId="150" applyNumberFormat="1" applyFont="1" applyBorder="1" applyAlignment="1">
      <alignment horizontal="right" vertical="center"/>
    </xf>
    <xf numFmtId="0" fontId="65" fillId="0" borderId="2" xfId="150" quotePrefix="1" applyFont="1" applyBorder="1" applyAlignment="1">
      <alignment vertical="center" wrapText="1"/>
    </xf>
    <xf numFmtId="0" fontId="69" fillId="0" borderId="2" xfId="150" applyFont="1" applyBorder="1" applyAlignment="1">
      <alignment vertical="center"/>
    </xf>
    <xf numFmtId="168" fontId="69" fillId="0" borderId="2" xfId="150" applyNumberFormat="1" applyFont="1" applyBorder="1" applyAlignment="1">
      <alignment vertical="center"/>
    </xf>
    <xf numFmtId="0" fontId="22" fillId="0" borderId="2" xfId="150" applyFont="1" applyBorder="1" applyAlignment="1">
      <alignment vertical="center"/>
    </xf>
    <xf numFmtId="0" fontId="22" fillId="0" borderId="2" xfId="150" applyFont="1" applyBorder="1" applyAlignment="1">
      <alignment vertical="center" wrapText="1"/>
    </xf>
    <xf numFmtId="0" fontId="65" fillId="0" borderId="2" xfId="150" applyFont="1" applyFill="1" applyBorder="1" applyAlignment="1">
      <alignment vertical="center"/>
    </xf>
    <xf numFmtId="0" fontId="65" fillId="0" borderId="2" xfId="150" applyFont="1" applyBorder="1" applyAlignment="1">
      <alignment vertical="center"/>
    </xf>
    <xf numFmtId="0" fontId="22" fillId="0" borderId="2" xfId="150" applyFont="1" applyFill="1" applyBorder="1" applyAlignment="1">
      <alignment vertical="center" wrapText="1"/>
    </xf>
    <xf numFmtId="0" fontId="22" fillId="0" borderId="2" xfId="150" applyFont="1" applyFill="1" applyBorder="1" applyAlignment="1">
      <alignment vertical="center"/>
    </xf>
    <xf numFmtId="0" fontId="22" fillId="0" borderId="0" xfId="150" applyFont="1" applyFill="1" applyAlignment="1">
      <alignment horizontal="right" vertical="center"/>
    </xf>
    <xf numFmtId="0" fontId="69" fillId="0" borderId="2" xfId="150" applyFont="1" applyBorder="1" applyAlignment="1">
      <alignment horizontal="center" vertical="center" wrapText="1"/>
    </xf>
    <xf numFmtId="3" fontId="65" fillId="0" borderId="2" xfId="150" applyNumberFormat="1" applyFont="1" applyBorder="1" applyAlignment="1">
      <alignment horizontal="center" vertical="center" wrapText="1"/>
    </xf>
    <xf numFmtId="0" fontId="22" fillId="0" borderId="0" xfId="150" applyFont="1" applyFill="1" applyAlignment="1">
      <alignment horizontal="center" vertical="center"/>
    </xf>
    <xf numFmtId="0" fontId="63" fillId="0" borderId="2" xfId="150" applyFont="1" applyFill="1" applyBorder="1" applyAlignment="1">
      <alignment horizontal="center" vertical="center" wrapText="1"/>
    </xf>
    <xf numFmtId="0" fontId="65" fillId="0" borderId="2" xfId="150" applyFont="1" applyFill="1" applyBorder="1" applyAlignment="1">
      <alignment horizontal="center" vertical="center" wrapText="1"/>
    </xf>
    <xf numFmtId="168" fontId="65" fillId="0" borderId="2" xfId="235" applyNumberFormat="1" applyFont="1" applyFill="1" applyBorder="1" applyAlignment="1">
      <alignment horizontal="right" vertical="center"/>
    </xf>
    <xf numFmtId="0" fontId="63" fillId="0" borderId="20" xfId="150" applyFont="1" applyFill="1" applyBorder="1" applyAlignment="1">
      <alignment horizontal="center" vertical="center" wrapText="1"/>
    </xf>
    <xf numFmtId="0" fontId="63" fillId="0" borderId="8" xfId="150" applyFont="1" applyFill="1" applyBorder="1" applyAlignment="1">
      <alignment horizontal="center" vertical="center" wrapText="1"/>
    </xf>
    <xf numFmtId="0" fontId="63" fillId="0" borderId="2" xfId="150" applyFont="1" applyFill="1" applyBorder="1" applyAlignment="1">
      <alignment horizontal="center" vertical="center" wrapText="1"/>
    </xf>
    <xf numFmtId="0" fontId="63" fillId="0" borderId="3" xfId="150" applyFont="1" applyFill="1" applyBorder="1" applyAlignment="1">
      <alignment horizontal="center" vertical="center" wrapText="1"/>
    </xf>
    <xf numFmtId="0" fontId="63" fillId="0" borderId="6" xfId="150" applyFont="1" applyFill="1" applyBorder="1" applyAlignment="1">
      <alignment horizontal="center" vertical="center" wrapText="1"/>
    </xf>
    <xf numFmtId="0" fontId="63" fillId="0" borderId="0" xfId="1" applyFont="1" applyAlignment="1">
      <alignment horizontal="left"/>
    </xf>
    <xf numFmtId="0" fontId="63" fillId="0" borderId="2" xfId="150" applyFont="1" applyFill="1" applyBorder="1" applyAlignment="1">
      <alignment horizontal="center" vertical="center"/>
    </xf>
    <xf numFmtId="0" fontId="71" fillId="0" borderId="2" xfId="0" applyFont="1" applyBorder="1" applyAlignment="1">
      <alignment horizontal="left" vertical="center" wrapText="1"/>
    </xf>
    <xf numFmtId="0" fontId="71" fillId="0" borderId="2" xfId="0" applyFont="1" applyBorder="1" applyAlignment="1">
      <alignment horizontal="center" vertical="center" wrapText="1"/>
    </xf>
    <xf numFmtId="0" fontId="71" fillId="0" borderId="2" xfId="0" applyFont="1" applyBorder="1" applyAlignment="1">
      <alignment horizontal="center" vertical="center"/>
    </xf>
    <xf numFmtId="0" fontId="71" fillId="0" borderId="2" xfId="150" applyFont="1" applyFill="1" applyBorder="1" applyAlignment="1">
      <alignment horizontal="center" vertical="center" wrapText="1"/>
    </xf>
    <xf numFmtId="0" fontId="76" fillId="0" borderId="1" xfId="0" applyFont="1" applyBorder="1" applyAlignment="1">
      <alignment horizontal="center"/>
    </xf>
    <xf numFmtId="0" fontId="76" fillId="0" borderId="1" xfId="150" applyFont="1" applyFill="1" applyBorder="1" applyAlignment="1">
      <alignment horizontal="center"/>
    </xf>
    <xf numFmtId="0" fontId="71" fillId="26" borderId="2" xfId="0" applyFont="1" applyFill="1" applyBorder="1" applyAlignment="1">
      <alignment horizontal="center" vertical="center"/>
    </xf>
    <xf numFmtId="0" fontId="71" fillId="0" borderId="20" xfId="150" applyFont="1" applyFill="1" applyBorder="1" applyAlignment="1">
      <alignment horizontal="center" vertical="center" wrapText="1"/>
    </xf>
    <xf numFmtId="0" fontId="71" fillId="0" borderId="8" xfId="150" applyFont="1" applyFill="1" applyBorder="1" applyAlignment="1">
      <alignment horizontal="center" vertical="center" wrapText="1"/>
    </xf>
    <xf numFmtId="0" fontId="71" fillId="0" borderId="21" xfId="150" applyFont="1" applyFill="1" applyBorder="1" applyAlignment="1">
      <alignment horizontal="center" vertical="center" wrapText="1"/>
    </xf>
    <xf numFmtId="0" fontId="71" fillId="0" borderId="0" xfId="150" applyFont="1" applyFill="1" applyAlignment="1">
      <alignment horizontal="center" vertical="center" wrapText="1"/>
    </xf>
    <xf numFmtId="0" fontId="71" fillId="0" borderId="3" xfId="0" applyFont="1" applyBorder="1" applyAlignment="1">
      <alignment horizontal="center" vertical="center" wrapText="1"/>
    </xf>
    <xf numFmtId="0" fontId="71" fillId="0" borderId="7" xfId="0" applyFont="1" applyBorder="1" applyAlignment="1">
      <alignment horizontal="center" vertical="center" wrapText="1"/>
    </xf>
    <xf numFmtId="0" fontId="63" fillId="0" borderId="0" xfId="150" applyFont="1" applyFill="1" applyBorder="1" applyAlignment="1">
      <alignment horizontal="center" vertical="center"/>
    </xf>
    <xf numFmtId="0" fontId="22" fillId="0" borderId="0" xfId="150" applyFont="1" applyFill="1" applyBorder="1" applyAlignment="1">
      <alignment horizontal="center" vertical="center"/>
    </xf>
    <xf numFmtId="0" fontId="74" fillId="0" borderId="1" xfId="150" applyFont="1" applyFill="1" applyBorder="1" applyAlignment="1">
      <alignment horizontal="center" vertical="center"/>
    </xf>
    <xf numFmtId="0" fontId="63" fillId="0" borderId="0" xfId="150" applyFont="1" applyFill="1" applyAlignment="1">
      <alignment horizontal="center" vertical="center" wrapText="1"/>
    </xf>
    <xf numFmtId="0" fontId="63" fillId="0" borderId="7" xfId="150" applyFont="1" applyFill="1" applyBorder="1" applyAlignment="1">
      <alignment horizontal="center" vertical="center" wrapText="1"/>
    </xf>
    <xf numFmtId="0" fontId="63" fillId="0" borderId="21" xfId="150" applyFont="1" applyFill="1" applyBorder="1" applyAlignment="1">
      <alignment horizontal="center" vertical="center" wrapText="1"/>
    </xf>
    <xf numFmtId="0" fontId="62" fillId="27" borderId="4" xfId="150" applyFont="1" applyFill="1" applyBorder="1" applyAlignment="1">
      <alignment horizontal="left" vertical="center" wrapText="1"/>
    </xf>
    <xf numFmtId="0" fontId="62" fillId="27" borderId="5" xfId="150" applyFont="1" applyFill="1" applyBorder="1" applyAlignment="1">
      <alignment horizontal="left" vertical="center" wrapText="1"/>
    </xf>
    <xf numFmtId="0" fontId="62" fillId="27" borderId="22" xfId="150" applyFont="1" applyFill="1" applyBorder="1" applyAlignment="1">
      <alignment horizontal="left" vertical="center" wrapText="1"/>
    </xf>
    <xf numFmtId="0" fontId="66" fillId="27" borderId="4" xfId="150" applyFont="1" applyFill="1" applyBorder="1" applyAlignment="1">
      <alignment horizontal="left" vertical="center" wrapText="1"/>
    </xf>
    <xf numFmtId="0" fontId="66" fillId="27" borderId="5" xfId="150" applyFont="1" applyFill="1" applyBorder="1" applyAlignment="1">
      <alignment horizontal="left" vertical="center" wrapText="1"/>
    </xf>
    <xf numFmtId="0" fontId="66" fillId="27" borderId="22" xfId="150" applyFont="1" applyFill="1" applyBorder="1" applyAlignment="1">
      <alignment horizontal="left" vertical="center" wrapText="1"/>
    </xf>
    <xf numFmtId="0" fontId="67" fillId="0" borderId="0" xfId="150" applyFont="1" applyFill="1" applyAlignment="1">
      <alignment horizontal="center" vertical="center" wrapText="1"/>
    </xf>
    <xf numFmtId="0" fontId="17" fillId="0" borderId="0" xfId="150" applyFont="1" applyFill="1" applyBorder="1" applyAlignment="1">
      <alignment horizontal="center" vertical="center"/>
    </xf>
    <xf numFmtId="0" fontId="70" fillId="0" borderId="1" xfId="150" applyFont="1" applyFill="1" applyBorder="1" applyAlignment="1">
      <alignment horizontal="right" vertical="center"/>
    </xf>
    <xf numFmtId="0" fontId="63" fillId="28" borderId="0" xfId="1" applyFont="1" applyFill="1" applyAlignment="1">
      <alignment horizontal="left"/>
    </xf>
    <xf numFmtId="0" fontId="22" fillId="28" borderId="0" xfId="0" applyFont="1" applyFill="1"/>
    <xf numFmtId="0" fontId="77" fillId="28" borderId="0" xfId="0" applyFont="1" applyFill="1"/>
    <xf numFmtId="0" fontId="63" fillId="28" borderId="0" xfId="123" applyFont="1" applyFill="1" applyBorder="1" applyAlignment="1">
      <alignment horizontal="center" vertical="center" wrapText="1"/>
    </xf>
    <xf numFmtId="0" fontId="22" fillId="28" borderId="0" xfId="123" applyFont="1" applyFill="1" applyBorder="1" applyAlignment="1">
      <alignment horizontal="center" vertical="center" wrapText="1"/>
    </xf>
    <xf numFmtId="0" fontId="63" fillId="28" borderId="0" xfId="123" applyFont="1" applyFill="1" applyBorder="1" applyAlignment="1">
      <alignment horizontal="center" vertical="center" wrapText="1"/>
    </xf>
    <xf numFmtId="0" fontId="74" fillId="28" borderId="1" xfId="0" applyFont="1" applyFill="1" applyBorder="1" applyAlignment="1">
      <alignment horizontal="center"/>
    </xf>
    <xf numFmtId="0" fontId="22" fillId="28" borderId="3" xfId="123" applyFont="1" applyFill="1" applyBorder="1" applyAlignment="1">
      <alignment horizontal="center" vertical="center"/>
    </xf>
    <xf numFmtId="0" fontId="63" fillId="28" borderId="3" xfId="123" applyFont="1" applyFill="1" applyBorder="1" applyAlignment="1">
      <alignment horizontal="center" vertical="center"/>
    </xf>
    <xf numFmtId="0" fontId="63" fillId="28" borderId="2" xfId="150" applyFont="1" applyFill="1" applyBorder="1" applyAlignment="1">
      <alignment horizontal="center" vertical="center" wrapText="1"/>
    </xf>
    <xf numFmtId="0" fontId="63" fillId="28" borderId="2" xfId="150" applyFont="1" applyFill="1" applyBorder="1" applyAlignment="1">
      <alignment horizontal="center" vertical="center"/>
    </xf>
    <xf numFmtId="0" fontId="63" fillId="28" borderId="20" xfId="150" applyFont="1" applyFill="1" applyBorder="1" applyAlignment="1">
      <alignment horizontal="center" vertical="center" wrapText="1"/>
    </xf>
    <xf numFmtId="0" fontId="22" fillId="28" borderId="6" xfId="123" applyFont="1" applyFill="1" applyBorder="1" applyAlignment="1">
      <alignment horizontal="center" vertical="center"/>
    </xf>
    <xf numFmtId="0" fontId="63" fillId="28" borderId="6" xfId="123" applyFont="1" applyFill="1" applyBorder="1" applyAlignment="1">
      <alignment horizontal="center" vertical="center"/>
    </xf>
    <xf numFmtId="0" fontId="63" fillId="28" borderId="3" xfId="150" applyFont="1" applyFill="1" applyBorder="1" applyAlignment="1">
      <alignment horizontal="center" vertical="center" wrapText="1"/>
    </xf>
    <xf numFmtId="0" fontId="63" fillId="28" borderId="8" xfId="150" applyFont="1" applyFill="1" applyBorder="1" applyAlignment="1">
      <alignment horizontal="center" vertical="center" wrapText="1"/>
    </xf>
    <xf numFmtId="0" fontId="63" fillId="28" borderId="3" xfId="150" applyFont="1" applyFill="1" applyBorder="1" applyAlignment="1">
      <alignment horizontal="center" vertical="center" wrapText="1"/>
    </xf>
    <xf numFmtId="0" fontId="63" fillId="28" borderId="6" xfId="150" applyFont="1" applyFill="1" applyBorder="1" applyAlignment="1">
      <alignment horizontal="center" vertical="center" wrapText="1"/>
    </xf>
    <xf numFmtId="0" fontId="63" fillId="28" borderId="19" xfId="150" applyFont="1" applyFill="1" applyBorder="1" applyAlignment="1">
      <alignment horizontal="center" vertical="center" wrapText="1"/>
    </xf>
    <xf numFmtId="0" fontId="22" fillId="28" borderId="2" xfId="123" applyFont="1" applyFill="1" applyBorder="1" applyAlignment="1">
      <alignment horizontal="center" vertical="center"/>
    </xf>
    <xf numFmtId="0" fontId="63" fillId="28" borderId="2" xfId="123" applyFont="1" applyFill="1" applyBorder="1" applyAlignment="1">
      <alignment horizontal="center" vertical="center"/>
    </xf>
    <xf numFmtId="0" fontId="22" fillId="28" borderId="2" xfId="0" applyFont="1" applyFill="1" applyBorder="1"/>
    <xf numFmtId="0" fontId="63" fillId="28" borderId="2" xfId="150" applyFont="1" applyFill="1" applyBorder="1" applyAlignment="1">
      <alignment horizontal="center" vertical="center" wrapText="1"/>
    </xf>
    <xf numFmtId="192" fontId="63" fillId="28" borderId="2" xfId="150" applyNumberFormat="1" applyFont="1" applyFill="1" applyBorder="1" applyAlignment="1">
      <alignment horizontal="center" vertical="center" wrapText="1"/>
    </xf>
    <xf numFmtId="0" fontId="63" fillId="28" borderId="2" xfId="123" applyFont="1" applyFill="1" applyBorder="1" applyAlignment="1">
      <alignment horizontal="left" vertical="center"/>
    </xf>
    <xf numFmtId="0" fontId="63" fillId="28" borderId="2" xfId="0" applyFont="1" applyFill="1" applyBorder="1"/>
    <xf numFmtId="192" fontId="63" fillId="28" borderId="2" xfId="199" applyNumberFormat="1" applyFont="1" applyFill="1" applyBorder="1" applyAlignment="1">
      <alignment vertical="center"/>
    </xf>
    <xf numFmtId="0" fontId="78" fillId="28" borderId="0" xfId="0" applyFont="1" applyFill="1"/>
    <xf numFmtId="0" fontId="22" fillId="28" borderId="2" xfId="123" applyFont="1" applyFill="1" applyBorder="1" applyAlignment="1">
      <alignment vertical="center" wrapText="1"/>
    </xf>
    <xf numFmtId="0" fontId="79" fillId="28" borderId="2" xfId="123" applyFont="1" applyFill="1" applyBorder="1" applyAlignment="1">
      <alignment horizontal="center" vertical="center"/>
    </xf>
    <xf numFmtId="0" fontId="0" fillId="28" borderId="2" xfId="0" applyFill="1" applyBorder="1"/>
    <xf numFmtId="0" fontId="65" fillId="28" borderId="2" xfId="123" applyFont="1" applyFill="1" applyBorder="1" applyAlignment="1">
      <alignment horizontal="center" vertical="center" wrapText="1"/>
    </xf>
    <xf numFmtId="193" fontId="65" fillId="28" borderId="2" xfId="199" applyNumberFormat="1" applyFont="1" applyFill="1" applyBorder="1" applyAlignment="1">
      <alignment horizontal="center" vertical="center" wrapText="1"/>
    </xf>
    <xf numFmtId="0" fontId="0" fillId="28" borderId="0" xfId="0" applyFill="1"/>
    <xf numFmtId="0" fontId="0" fillId="28" borderId="0" xfId="0" applyFill="1" applyAlignment="1">
      <alignment vertical="center"/>
    </xf>
    <xf numFmtId="0" fontId="63" fillId="28" borderId="2" xfId="0" applyFont="1" applyFill="1" applyBorder="1" applyAlignment="1">
      <alignment horizontal="center" vertical="center" wrapText="1"/>
    </xf>
    <xf numFmtId="0" fontId="22" fillId="28" borderId="0" xfId="0" applyFont="1" applyFill="1" applyAlignment="1">
      <alignment horizontal="center" vertical="center" wrapText="1"/>
    </xf>
    <xf numFmtId="0" fontId="22" fillId="28" borderId="3" xfId="150" applyFont="1" applyFill="1" applyBorder="1" applyAlignment="1">
      <alignment horizontal="center" vertical="center" wrapText="1"/>
    </xf>
    <xf numFmtId="0" fontId="22" fillId="28" borderId="2" xfId="0" quotePrefix="1" applyFont="1" applyFill="1" applyBorder="1" applyAlignment="1">
      <alignment horizontal="center" vertical="center" wrapText="1"/>
    </xf>
    <xf numFmtId="0" fontId="22" fillId="28" borderId="2" xfId="150" applyFont="1" applyFill="1" applyBorder="1" applyAlignment="1">
      <alignment horizontal="center" vertical="center" wrapText="1"/>
    </xf>
    <xf numFmtId="17" fontId="22" fillId="28" borderId="2" xfId="0" quotePrefix="1" applyNumberFormat="1" applyFont="1" applyFill="1" applyBorder="1" applyAlignment="1">
      <alignment horizontal="center" vertical="center" wrapText="1"/>
    </xf>
    <xf numFmtId="0" fontId="0" fillId="28" borderId="2" xfId="0" applyFill="1" applyBorder="1" applyAlignment="1">
      <alignment horizontal="center" vertical="center" wrapText="1"/>
    </xf>
    <xf numFmtId="0" fontId="65" fillId="28" borderId="2" xfId="150" applyFont="1" applyFill="1" applyBorder="1" applyAlignment="1">
      <alignment horizontal="center" vertical="center" wrapText="1"/>
    </xf>
    <xf numFmtId="0" fontId="0" fillId="28" borderId="0" xfId="0" applyFill="1" applyAlignment="1">
      <alignment horizontal="center" vertical="center" wrapText="1"/>
    </xf>
    <xf numFmtId="0" fontId="17" fillId="28" borderId="2" xfId="123" applyFont="1" applyFill="1" applyBorder="1" applyAlignment="1">
      <alignment horizontal="left" vertical="center" wrapText="1"/>
    </xf>
    <xf numFmtId="0" fontId="80" fillId="28" borderId="2" xfId="0" applyFont="1" applyFill="1" applyBorder="1"/>
    <xf numFmtId="0" fontId="80" fillId="28" borderId="0" xfId="0" applyFont="1" applyFill="1"/>
    <xf numFmtId="0" fontId="65" fillId="28" borderId="2" xfId="222" applyFont="1" applyFill="1" applyBorder="1" applyAlignment="1">
      <alignment horizontal="center" vertical="center" wrapText="1"/>
    </xf>
    <xf numFmtId="0" fontId="17" fillId="28" borderId="2" xfId="0" applyFont="1" applyFill="1" applyBorder="1" applyAlignment="1">
      <alignment horizontal="center" vertical="center" wrapText="1"/>
    </xf>
    <xf numFmtId="0" fontId="17" fillId="28" borderId="0" xfId="0" applyFont="1" applyFill="1" applyAlignment="1">
      <alignment horizontal="center" vertical="center" wrapText="1"/>
    </xf>
    <xf numFmtId="0" fontId="17" fillId="28" borderId="2" xfId="0" applyFont="1" applyFill="1" applyBorder="1"/>
    <xf numFmtId="0" fontId="65" fillId="28" borderId="2" xfId="0" applyFont="1" applyFill="1" applyBorder="1" applyAlignment="1">
      <alignment wrapText="1"/>
    </xf>
    <xf numFmtId="0" fontId="79" fillId="28" borderId="2" xfId="0" applyFont="1" applyFill="1" applyBorder="1" applyAlignment="1">
      <alignment wrapText="1"/>
    </xf>
    <xf numFmtId="3" fontId="79" fillId="28" borderId="2" xfId="0" applyNumberFormat="1" applyFont="1" applyFill="1" applyBorder="1" applyAlignment="1">
      <alignment horizontal="center" vertical="center" wrapText="1"/>
    </xf>
    <xf numFmtId="0" fontId="17" fillId="28" borderId="2" xfId="0" applyFont="1" applyFill="1" applyBorder="1" applyAlignment="1">
      <alignment vertical="center"/>
    </xf>
    <xf numFmtId="0" fontId="17" fillId="28" borderId="2" xfId="0" applyFont="1" applyFill="1" applyBorder="1" applyAlignment="1">
      <alignment vertical="center" wrapText="1"/>
    </xf>
    <xf numFmtId="0" fontId="17" fillId="28" borderId="2" xfId="0" applyFont="1" applyFill="1" applyBorder="1" applyAlignment="1">
      <alignment horizontal="center" vertical="center"/>
    </xf>
    <xf numFmtId="168" fontId="17" fillId="28" borderId="2" xfId="199" applyNumberFormat="1" applyFont="1" applyFill="1" applyBorder="1" applyAlignment="1">
      <alignment horizontal="center" vertical="center"/>
    </xf>
    <xf numFmtId="0" fontId="77" fillId="28" borderId="0" xfId="123" applyFont="1" applyFill="1" applyBorder="1" applyAlignment="1">
      <alignment horizontal="center" vertical="center"/>
    </xf>
    <xf numFmtId="0" fontId="77" fillId="28" borderId="0" xfId="123" applyFont="1" applyFill="1" applyBorder="1" applyAlignment="1">
      <alignment vertical="center"/>
    </xf>
    <xf numFmtId="0" fontId="77" fillId="28" borderId="2" xfId="123" applyFont="1" applyFill="1" applyBorder="1" applyAlignment="1">
      <alignment horizontal="center" vertical="center"/>
    </xf>
    <xf numFmtId="0" fontId="77" fillId="28" borderId="2" xfId="123" applyFont="1" applyFill="1" applyBorder="1" applyAlignment="1">
      <alignment vertical="center"/>
    </xf>
  </cellXfs>
  <cellStyles count="244">
    <cellStyle name="??" xfId="3" xr:uid="{00000000-0005-0000-0000-000000000000}"/>
    <cellStyle name="?? [0.00]_PRODUCT DETAIL Q1" xfId="4" xr:uid="{00000000-0005-0000-0000-000001000000}"/>
    <cellStyle name="?? [0]" xfId="5" xr:uid="{00000000-0005-0000-0000-000002000000}"/>
    <cellStyle name="???? [0.00]_PRODUCT DETAIL Q1" xfId="6" xr:uid="{00000000-0005-0000-0000-000003000000}"/>
    <cellStyle name="????_PRODUCT DETAIL Q1" xfId="7" xr:uid="{00000000-0005-0000-0000-000004000000}"/>
    <cellStyle name="???_HOBONG" xfId="8" xr:uid="{00000000-0005-0000-0000-000005000000}"/>
    <cellStyle name="??_(????)??????" xfId="9" xr:uid="{00000000-0005-0000-0000-000006000000}"/>
    <cellStyle name="1.234" xfId="10" xr:uid="{00000000-0005-0000-0000-000007000000}"/>
    <cellStyle name="20% - Accent1 2" xfId="11" xr:uid="{00000000-0005-0000-0000-000008000000}"/>
    <cellStyle name="20% - Accent1 3" xfId="12" xr:uid="{00000000-0005-0000-0000-000009000000}"/>
    <cellStyle name="20% - Accent2 2" xfId="13" xr:uid="{00000000-0005-0000-0000-00000A000000}"/>
    <cellStyle name="20% - Accent2 3" xfId="14" xr:uid="{00000000-0005-0000-0000-00000B000000}"/>
    <cellStyle name="20% - Accent3 2" xfId="15" xr:uid="{00000000-0005-0000-0000-00000C000000}"/>
    <cellStyle name="20% - Accent3 3" xfId="16" xr:uid="{00000000-0005-0000-0000-00000D000000}"/>
    <cellStyle name="20% - Accent4 2" xfId="17" xr:uid="{00000000-0005-0000-0000-00000E000000}"/>
    <cellStyle name="20% - Accent4 3" xfId="18" xr:uid="{00000000-0005-0000-0000-00000F000000}"/>
    <cellStyle name="20% - Accent5 2" xfId="19" xr:uid="{00000000-0005-0000-0000-000010000000}"/>
    <cellStyle name="20% - Accent5 3" xfId="20" xr:uid="{00000000-0005-0000-0000-000011000000}"/>
    <cellStyle name="20% - Accent6 2" xfId="21" xr:uid="{00000000-0005-0000-0000-000012000000}"/>
    <cellStyle name="20% - Accent6 3" xfId="22" xr:uid="{00000000-0005-0000-0000-000013000000}"/>
    <cellStyle name="40% - Accent1 2" xfId="23" xr:uid="{00000000-0005-0000-0000-000014000000}"/>
    <cellStyle name="40% - Accent1 3" xfId="24" xr:uid="{00000000-0005-0000-0000-000015000000}"/>
    <cellStyle name="40% - Accent2 2" xfId="25" xr:uid="{00000000-0005-0000-0000-000016000000}"/>
    <cellStyle name="40% - Accent2 3" xfId="26" xr:uid="{00000000-0005-0000-0000-000017000000}"/>
    <cellStyle name="40% - Accent3 2" xfId="27" xr:uid="{00000000-0005-0000-0000-000018000000}"/>
    <cellStyle name="40% - Accent3 3" xfId="28" xr:uid="{00000000-0005-0000-0000-000019000000}"/>
    <cellStyle name="40% - Accent4 2" xfId="29" xr:uid="{00000000-0005-0000-0000-00001A000000}"/>
    <cellStyle name="40% - Accent4 3" xfId="30" xr:uid="{00000000-0005-0000-0000-00001B000000}"/>
    <cellStyle name="40% - Accent5 2" xfId="31" xr:uid="{00000000-0005-0000-0000-00001C000000}"/>
    <cellStyle name="40% - Accent5 3" xfId="32" xr:uid="{00000000-0005-0000-0000-00001D000000}"/>
    <cellStyle name="40% - Accent6 2" xfId="33" xr:uid="{00000000-0005-0000-0000-00001E000000}"/>
    <cellStyle name="40% - Accent6 3" xfId="34" xr:uid="{00000000-0005-0000-0000-00001F000000}"/>
    <cellStyle name="60% - Accent1 2" xfId="35" xr:uid="{00000000-0005-0000-0000-000020000000}"/>
    <cellStyle name="60% - Accent2 2" xfId="36" xr:uid="{00000000-0005-0000-0000-000021000000}"/>
    <cellStyle name="60% - Accent3 2" xfId="37" xr:uid="{00000000-0005-0000-0000-000022000000}"/>
    <cellStyle name="60% - Accent4 2" xfId="38" xr:uid="{00000000-0005-0000-0000-000023000000}"/>
    <cellStyle name="60% - Accent5 2" xfId="39" xr:uid="{00000000-0005-0000-0000-000024000000}"/>
    <cellStyle name="60% - Accent6 2" xfId="40" xr:uid="{00000000-0005-0000-0000-000025000000}"/>
    <cellStyle name="Accent1 2" xfId="41" xr:uid="{00000000-0005-0000-0000-000026000000}"/>
    <cellStyle name="Accent2 2" xfId="42" xr:uid="{00000000-0005-0000-0000-000027000000}"/>
    <cellStyle name="Accent3 2" xfId="43" xr:uid="{00000000-0005-0000-0000-000028000000}"/>
    <cellStyle name="Accent4 2" xfId="44" xr:uid="{00000000-0005-0000-0000-000029000000}"/>
    <cellStyle name="Accent5 2" xfId="45" xr:uid="{00000000-0005-0000-0000-00002A000000}"/>
    <cellStyle name="Accent6 2" xfId="46" xr:uid="{00000000-0005-0000-0000-00002B000000}"/>
    <cellStyle name="AeE­ [0]_INQUIRY ¿µ¾÷AßAø " xfId="47" xr:uid="{00000000-0005-0000-0000-00002C000000}"/>
    <cellStyle name="AeE­_INQUIRY ¿µ¾÷AßAø " xfId="48" xr:uid="{00000000-0005-0000-0000-00002D000000}"/>
    <cellStyle name="AÞ¸¶ [0]_INQUIRY ¿?¾÷AßAø " xfId="49" xr:uid="{00000000-0005-0000-0000-00002E000000}"/>
    <cellStyle name="AÞ¸¶_INQUIRY ¿?¾÷AßAø " xfId="50" xr:uid="{00000000-0005-0000-0000-00002F000000}"/>
    <cellStyle name="Bad 2" xfId="51" xr:uid="{00000000-0005-0000-0000-000030000000}"/>
    <cellStyle name="Bình thường" xfId="0" builtinId="0"/>
    <cellStyle name="C?AØ_¿?¾÷CoE² " xfId="52" xr:uid="{00000000-0005-0000-0000-000031000000}"/>
    <cellStyle name="C￥AØ_¿μ¾÷CoE² " xfId="53" xr:uid="{00000000-0005-0000-0000-000032000000}"/>
    <cellStyle name="Calculation 2" xfId="54" xr:uid="{00000000-0005-0000-0000-000033000000}"/>
    <cellStyle name="Check Cell 2" xfId="55" xr:uid="{00000000-0005-0000-0000-000034000000}"/>
    <cellStyle name="Comma [0] 2" xfId="56" xr:uid="{00000000-0005-0000-0000-000035000000}"/>
    <cellStyle name="Comma [0] 2 2" xfId="202" xr:uid="{AD2195CC-856F-4380-B750-F72C2E038347}"/>
    <cellStyle name="Comma [0] 2 3" xfId="229" xr:uid="{4BEB5E06-BCA0-484A-8660-5D699F8D6262}"/>
    <cellStyle name="Comma 10" xfId="57" xr:uid="{00000000-0005-0000-0000-000036000000}"/>
    <cellStyle name="Comma 10 2" xfId="58" xr:uid="{00000000-0005-0000-0000-000037000000}"/>
    <cellStyle name="Comma 10 2 2" xfId="203" xr:uid="{53BDC49E-6D76-4E8A-9E52-EBDCC0A34A2A}"/>
    <cellStyle name="Comma 11" xfId="59" xr:uid="{00000000-0005-0000-0000-000038000000}"/>
    <cellStyle name="Comma 11 2" xfId="204" xr:uid="{FD8FD436-3893-4027-AA1B-E75BD50D6B2C}"/>
    <cellStyle name="Comma 12" xfId="60" xr:uid="{00000000-0005-0000-0000-000039000000}"/>
    <cellStyle name="Comma 12 2" xfId="61" xr:uid="{00000000-0005-0000-0000-00003A000000}"/>
    <cellStyle name="Comma 12 3" xfId="205" xr:uid="{B40543EA-C594-47B1-BD6F-EE764913FE6F}"/>
    <cellStyle name="Comma 13" xfId="62" xr:uid="{00000000-0005-0000-0000-00003B000000}"/>
    <cellStyle name="Comma 13 2" xfId="206" xr:uid="{F05E562B-76CC-49F2-841F-FF6845396968}"/>
    <cellStyle name="Comma 13 3" xfId="230" xr:uid="{C34C87E5-B5D9-4E45-9915-7F22EA7D9B1F}"/>
    <cellStyle name="Comma 14" xfId="63" xr:uid="{00000000-0005-0000-0000-00003C000000}"/>
    <cellStyle name="Comma 14 2" xfId="207" xr:uid="{7038D377-0792-47EE-93E6-9F4B8433BEDF}"/>
    <cellStyle name="Comma 14 3" xfId="231" xr:uid="{A6378F70-64EE-40AA-8E58-AF83E16B4D2D}"/>
    <cellStyle name="Comma 15" xfId="64" xr:uid="{00000000-0005-0000-0000-00003D000000}"/>
    <cellStyle name="Comma 15 2" xfId="208" xr:uid="{B4C59756-7797-4ABE-B4F5-E572B941A26F}"/>
    <cellStyle name="Comma 15 3" xfId="232" xr:uid="{47CF81AF-6B71-4A08-81E4-923FBE44A474}"/>
    <cellStyle name="Comma 16" xfId="65" xr:uid="{00000000-0005-0000-0000-00003E000000}"/>
    <cellStyle name="Comma 16 2" xfId="209" xr:uid="{13B3E2F8-BD6F-43B8-BE46-22A71D83171C}"/>
    <cellStyle name="Comma 16 3" xfId="233" xr:uid="{290AF7FA-7A3F-41AF-8D46-2835129A75D5}"/>
    <cellStyle name="Comma 17" xfId="2" xr:uid="{00000000-0005-0000-0000-00003F000000}"/>
    <cellStyle name="Comma 17 2" xfId="196" xr:uid="{00000000-0005-0000-0000-000040000000}"/>
    <cellStyle name="Comma 17 2 2" xfId="225" xr:uid="{D763E268-4FE3-4C52-95C2-E7F98E1AF86F}"/>
    <cellStyle name="Comma 17 2 3" xfId="235" xr:uid="{C5F20505-268F-48C0-AEFE-C75F7B0B0FD8}"/>
    <cellStyle name="Comma 17 3" xfId="201" xr:uid="{23913290-47BA-47CC-A1F4-948D49202DFC}"/>
    <cellStyle name="Comma 17 4" xfId="234" xr:uid="{FD97A829-D2BC-4309-B006-1F43DB36CC4D}"/>
    <cellStyle name="Comma 18" xfId="66" xr:uid="{00000000-0005-0000-0000-000041000000}"/>
    <cellStyle name="Comma 19" xfId="197" xr:uid="{00000000-0005-0000-0000-000042000000}"/>
    <cellStyle name="Comma 19 2" xfId="226" xr:uid="{C21460CF-1331-45A8-ACE7-43F01719189B}"/>
    <cellStyle name="Comma 19 3" xfId="236" xr:uid="{95A09D40-0AD1-463A-9287-E5987EF0DB1B}"/>
    <cellStyle name="Comma 2" xfId="67" xr:uid="{00000000-0005-0000-0000-000043000000}"/>
    <cellStyle name="Comma 2 10" xfId="68" xr:uid="{00000000-0005-0000-0000-000044000000}"/>
    <cellStyle name="Comma 2 10 2" xfId="211" xr:uid="{D4FE89A6-0F78-415C-AB0F-4B8593F7241C}"/>
    <cellStyle name="Comma 2 2" xfId="69" xr:uid="{00000000-0005-0000-0000-000045000000}"/>
    <cellStyle name="Comma 2 2 2" xfId="70" xr:uid="{00000000-0005-0000-0000-000046000000}"/>
    <cellStyle name="Comma 2 2 3" xfId="212" xr:uid="{5E2ADE52-585F-4A02-BD01-8F64E2344B07}"/>
    <cellStyle name="Comma 2 3" xfId="71" xr:uid="{00000000-0005-0000-0000-000047000000}"/>
    <cellStyle name="Comma 2 4" xfId="72" xr:uid="{00000000-0005-0000-0000-000048000000}"/>
    <cellStyle name="Comma 2 5" xfId="73" xr:uid="{00000000-0005-0000-0000-000049000000}"/>
    <cellStyle name="Comma 2 6" xfId="74" xr:uid="{00000000-0005-0000-0000-00004A000000}"/>
    <cellStyle name="Comma 2 7" xfId="210" xr:uid="{66D5105C-8004-4A1E-A648-E80F9F903E73}"/>
    <cellStyle name="Comma 2 8" xfId="237" xr:uid="{CB3278E4-19EA-423F-8394-D19BC748DA3E}"/>
    <cellStyle name="Comma 20" xfId="198" xr:uid="{00000000-0005-0000-0000-00004B000000}"/>
    <cellStyle name="Comma 20 2" xfId="227" xr:uid="{7887175B-4559-478B-AF0B-D7685B13202D}"/>
    <cellStyle name="Comma 20 3" xfId="238" xr:uid="{57592E0B-1EF4-42B2-BBD3-4A8545DB84DF}"/>
    <cellStyle name="Comma 21" xfId="228" xr:uid="{8972B312-5633-447B-A344-B83DE8448ACA}"/>
    <cellStyle name="Comma 3" xfId="75" xr:uid="{00000000-0005-0000-0000-00004C000000}"/>
    <cellStyle name="Comma 3 2" xfId="76" xr:uid="{00000000-0005-0000-0000-00004D000000}"/>
    <cellStyle name="Comma 3 3" xfId="213" xr:uid="{48CCD9A3-5878-411E-8DB1-4405455A6814}"/>
    <cellStyle name="Comma 3 4" xfId="239" xr:uid="{4C5822AF-C1F6-4C01-9FA9-34E42DA1B4AC}"/>
    <cellStyle name="Comma 4" xfId="77" xr:uid="{00000000-0005-0000-0000-00004E000000}"/>
    <cellStyle name="Comma 4 2" xfId="78" xr:uid="{00000000-0005-0000-0000-00004F000000}"/>
    <cellStyle name="Comma 4 3" xfId="79" xr:uid="{00000000-0005-0000-0000-000050000000}"/>
    <cellStyle name="Comma 47" xfId="80" xr:uid="{00000000-0005-0000-0000-000051000000}"/>
    <cellStyle name="Comma 47 2" xfId="214" xr:uid="{ED023D36-B252-4A3E-B35D-7DAB918F0BCB}"/>
    <cellStyle name="Comma 5" xfId="81" xr:uid="{00000000-0005-0000-0000-000052000000}"/>
    <cellStyle name="Comma 5 2" xfId="82" xr:uid="{00000000-0005-0000-0000-000053000000}"/>
    <cellStyle name="Comma 5 3" xfId="215" xr:uid="{E8AC8399-5F93-4E2E-AE82-4AB9F877E318}"/>
    <cellStyle name="Comma 6" xfId="83" xr:uid="{00000000-0005-0000-0000-000054000000}"/>
    <cellStyle name="Comma 7" xfId="84" xr:uid="{00000000-0005-0000-0000-000055000000}"/>
    <cellStyle name="Comma 7 2" xfId="85" xr:uid="{00000000-0005-0000-0000-000056000000}"/>
    <cellStyle name="Comma 7 2 2" xfId="86" xr:uid="{00000000-0005-0000-0000-000057000000}"/>
    <cellStyle name="Comma 7 2 3" xfId="87" xr:uid="{00000000-0005-0000-0000-000058000000}"/>
    <cellStyle name="Comma 7 2 3 2" xfId="218" xr:uid="{3F17FA4F-C1E5-46A1-8293-991690B732F4}"/>
    <cellStyle name="Comma 7 2 4" xfId="217" xr:uid="{C8BCB139-1F28-446D-997C-9841B50D7A89}"/>
    <cellStyle name="Comma 7 3" xfId="216" xr:uid="{DD367DBA-B308-4A8A-8004-5E3086B33FDD}"/>
    <cellStyle name="Comma 8" xfId="88" xr:uid="{00000000-0005-0000-0000-000059000000}"/>
    <cellStyle name="Comma 8 2" xfId="89" xr:uid="{00000000-0005-0000-0000-00005A000000}"/>
    <cellStyle name="Comma 8 2 2" xfId="90" xr:uid="{00000000-0005-0000-0000-00005B000000}"/>
    <cellStyle name="Comma 8 2 2 2" xfId="221" xr:uid="{FAD250AE-E00C-45E3-9D2E-D205074ED6FD}"/>
    <cellStyle name="Comma 8 2 3" xfId="220" xr:uid="{9B2E8139-DAD7-4D71-87FB-069329695782}"/>
    <cellStyle name="Comma 8 3" xfId="219" xr:uid="{428B48C7-6BA8-4ACB-AD05-F72B211CFE60}"/>
    <cellStyle name="Comma 9" xfId="91" xr:uid="{00000000-0005-0000-0000-00005C000000}"/>
    <cellStyle name="comma zerodec" xfId="92" xr:uid="{00000000-0005-0000-0000-00005D000000}"/>
    <cellStyle name="Comma0" xfId="93" xr:uid="{00000000-0005-0000-0000-00005E000000}"/>
    <cellStyle name="Currency0" xfId="94" xr:uid="{00000000-0005-0000-0000-00005F000000}"/>
    <cellStyle name="Currency1" xfId="95" xr:uid="{00000000-0005-0000-0000-000060000000}"/>
    <cellStyle name="Date" xfId="96" xr:uid="{00000000-0005-0000-0000-000061000000}"/>
    <cellStyle name="Dấu phẩy" xfId="199" builtinId="3"/>
    <cellStyle name="Dollar (zero dec)" xfId="97" xr:uid="{00000000-0005-0000-0000-000062000000}"/>
    <cellStyle name="Explanatory Text 2" xfId="98" xr:uid="{00000000-0005-0000-0000-000063000000}"/>
    <cellStyle name="Fixed" xfId="99" xr:uid="{00000000-0005-0000-0000-000064000000}"/>
    <cellStyle name="Good 2" xfId="100" xr:uid="{00000000-0005-0000-0000-000065000000}"/>
    <cellStyle name="Grey" xfId="101" xr:uid="{00000000-0005-0000-0000-000066000000}"/>
    <cellStyle name="Header1" xfId="102" xr:uid="{00000000-0005-0000-0000-000067000000}"/>
    <cellStyle name="Header2" xfId="103" xr:uid="{00000000-0005-0000-0000-000068000000}"/>
    <cellStyle name="Heading 1 2" xfId="104" xr:uid="{00000000-0005-0000-0000-000069000000}"/>
    <cellStyle name="Heading 2 2" xfId="105" xr:uid="{00000000-0005-0000-0000-00006A000000}"/>
    <cellStyle name="Heading 3 2" xfId="106" xr:uid="{00000000-0005-0000-0000-00006B000000}"/>
    <cellStyle name="Heading 4 2" xfId="107" xr:uid="{00000000-0005-0000-0000-00006C000000}"/>
    <cellStyle name="HEADING1" xfId="108" xr:uid="{00000000-0005-0000-0000-00006D000000}"/>
    <cellStyle name="HEADING2" xfId="109" xr:uid="{00000000-0005-0000-0000-00006E000000}"/>
    <cellStyle name="Heading3" xfId="110" xr:uid="{00000000-0005-0000-0000-00006F000000}"/>
    <cellStyle name="Input [yellow]" xfId="111" xr:uid="{00000000-0005-0000-0000-000070000000}"/>
    <cellStyle name="Input 2" xfId="112" xr:uid="{00000000-0005-0000-0000-000071000000}"/>
    <cellStyle name="Linked Cell 2" xfId="113" xr:uid="{00000000-0005-0000-0000-000072000000}"/>
    <cellStyle name="Monétaire [0]_TARIFFS DB" xfId="114" xr:uid="{00000000-0005-0000-0000-000073000000}"/>
    <cellStyle name="Monétaire_TARIFFS DB" xfId="115" xr:uid="{00000000-0005-0000-0000-000074000000}"/>
    <cellStyle name="n" xfId="116" xr:uid="{00000000-0005-0000-0000-000075000000}"/>
    <cellStyle name="Neutral 2" xfId="117" xr:uid="{00000000-0005-0000-0000-000076000000}"/>
    <cellStyle name="New Times Roman" xfId="118" xr:uid="{00000000-0005-0000-0000-000077000000}"/>
    <cellStyle name="no dec" xfId="119" xr:uid="{00000000-0005-0000-0000-000078000000}"/>
    <cellStyle name="Normal - Style1" xfId="120" xr:uid="{00000000-0005-0000-0000-00007A000000}"/>
    <cellStyle name="Normal 10" xfId="121" xr:uid="{00000000-0005-0000-0000-00007B000000}"/>
    <cellStyle name="Normal 10 2" xfId="122" xr:uid="{00000000-0005-0000-0000-00007C000000}"/>
    <cellStyle name="Normal 11" xfId="123" xr:uid="{00000000-0005-0000-0000-00007D000000}"/>
    <cellStyle name="Normal 11 2" xfId="222" xr:uid="{98049013-FDF0-41C5-86D6-8553F035B3CE}"/>
    <cellStyle name="Normal 11 3" xfId="240" xr:uid="{E8B979EF-395D-4F4E-A1F3-DE2F4126A884}"/>
    <cellStyle name="Normal 12" xfId="1" xr:uid="{00000000-0005-0000-0000-00007E000000}"/>
    <cellStyle name="Normal 12 2" xfId="200" xr:uid="{E33D3DB5-EE51-4F5B-8667-BE07B03855BD}"/>
    <cellStyle name="Normal 12 26" xfId="124" xr:uid="{00000000-0005-0000-0000-00007F000000}"/>
    <cellStyle name="Normal 12 3" xfId="241" xr:uid="{A7D3CABE-D835-4026-958A-CE32D8E499B7}"/>
    <cellStyle name="Normal 14" xfId="125" xr:uid="{00000000-0005-0000-0000-000080000000}"/>
    <cellStyle name="Normal 18" xfId="126" xr:uid="{00000000-0005-0000-0000-000081000000}"/>
    <cellStyle name="Normal 2" xfId="127" xr:uid="{00000000-0005-0000-0000-000082000000}"/>
    <cellStyle name="Normal 2 10" xfId="128" xr:uid="{00000000-0005-0000-0000-000083000000}"/>
    <cellStyle name="Normal 2 2" xfId="129" xr:uid="{00000000-0005-0000-0000-000084000000}"/>
    <cellStyle name="Normal 2 2 2" xfId="130" xr:uid="{00000000-0005-0000-0000-000085000000}"/>
    <cellStyle name="Normal 2 2 2 3" xfId="131" xr:uid="{00000000-0005-0000-0000-000086000000}"/>
    <cellStyle name="Normal 2 2 33 4" xfId="132" xr:uid="{00000000-0005-0000-0000-000087000000}"/>
    <cellStyle name="Normal 2 3" xfId="133" xr:uid="{00000000-0005-0000-0000-000088000000}"/>
    <cellStyle name="Normal 2 3 2" xfId="134" xr:uid="{00000000-0005-0000-0000-000089000000}"/>
    <cellStyle name="Normal 2 4" xfId="135" xr:uid="{00000000-0005-0000-0000-00008A000000}"/>
    <cellStyle name="Normal 2 5" xfId="136" xr:uid="{00000000-0005-0000-0000-00008B000000}"/>
    <cellStyle name="Normal 2 6" xfId="223" xr:uid="{38988E47-0103-4A0C-828F-A781547DBDAC}"/>
    <cellStyle name="Normal 2 7" xfId="242" xr:uid="{782D99F2-F951-4190-8060-3D05B23BE233}"/>
    <cellStyle name="Normal 2_Bieu nhu cau dau tu Du an 2, du an 4, du an 9 NQ88" xfId="137" xr:uid="{00000000-0005-0000-0000-00008C000000}"/>
    <cellStyle name="Normal 3" xfId="138" xr:uid="{00000000-0005-0000-0000-00008D000000}"/>
    <cellStyle name="Normal 3 2" xfId="139" xr:uid="{00000000-0005-0000-0000-00008E000000}"/>
    <cellStyle name="Normal 3 3" xfId="140" xr:uid="{00000000-0005-0000-0000-00008F000000}"/>
    <cellStyle name="Normal 3_Bieu nhu cau dau tu Du an 2, du an 4, du an 9 NQ88" xfId="141" xr:uid="{00000000-0005-0000-0000-000090000000}"/>
    <cellStyle name="Normal 4" xfId="142" xr:uid="{00000000-0005-0000-0000-000091000000}"/>
    <cellStyle name="Normal 4 2" xfId="143" xr:uid="{00000000-0005-0000-0000-000092000000}"/>
    <cellStyle name="Normal 48" xfId="144" xr:uid="{00000000-0005-0000-0000-000093000000}"/>
    <cellStyle name="Normal 49" xfId="145" xr:uid="{00000000-0005-0000-0000-000094000000}"/>
    <cellStyle name="Normal 5" xfId="146" xr:uid="{00000000-0005-0000-0000-000095000000}"/>
    <cellStyle name="Normal 52" xfId="147" xr:uid="{00000000-0005-0000-0000-000096000000}"/>
    <cellStyle name="Normal 6" xfId="148" xr:uid="{00000000-0005-0000-0000-000097000000}"/>
    <cellStyle name="Normal 7" xfId="149" xr:uid="{00000000-0005-0000-0000-000098000000}"/>
    <cellStyle name="Normal 8" xfId="150" xr:uid="{00000000-0005-0000-0000-000099000000}"/>
    <cellStyle name="Normal 9" xfId="151" xr:uid="{00000000-0005-0000-0000-00009A000000}"/>
    <cellStyle name="Normal 9 2" xfId="224" xr:uid="{97435D02-E6AC-4E21-8115-BBC86BEB48CC}"/>
    <cellStyle name="Normal 9 3" xfId="243" xr:uid="{32634290-4737-4E73-98DF-E49E731445A5}"/>
    <cellStyle name="Note 2" xfId="152" xr:uid="{00000000-0005-0000-0000-00009B000000}"/>
    <cellStyle name="Note 3" xfId="153" xr:uid="{00000000-0005-0000-0000-00009C000000}"/>
    <cellStyle name="Output 2" xfId="154" xr:uid="{00000000-0005-0000-0000-00009D000000}"/>
    <cellStyle name="Percent [2]" xfId="155" xr:uid="{00000000-0005-0000-0000-00009E000000}"/>
    <cellStyle name="Percent 2" xfId="156" xr:uid="{00000000-0005-0000-0000-00009F000000}"/>
    <cellStyle name="PeriodB" xfId="157" xr:uid="{00000000-0005-0000-0000-0000A0000000}"/>
    <cellStyle name="PeriodE" xfId="158" xr:uid="{00000000-0005-0000-0000-0000A1000000}"/>
    <cellStyle name="T" xfId="159" xr:uid="{00000000-0005-0000-0000-0000A2000000}"/>
    <cellStyle name="th" xfId="160" xr:uid="{00000000-0005-0000-0000-0000A3000000}"/>
    <cellStyle name="Title 2" xfId="161" xr:uid="{00000000-0005-0000-0000-0000A4000000}"/>
    <cellStyle name="TitleBig" xfId="162" xr:uid="{00000000-0005-0000-0000-0000A5000000}"/>
    <cellStyle name="TitleCol" xfId="163" xr:uid="{00000000-0005-0000-0000-0000A6000000}"/>
    <cellStyle name="TitleSml" xfId="164" xr:uid="{00000000-0005-0000-0000-0000A7000000}"/>
    <cellStyle name="TitleTme" xfId="165" xr:uid="{00000000-0005-0000-0000-0000A8000000}"/>
    <cellStyle name="Total 2" xfId="166" xr:uid="{00000000-0005-0000-0000-0000A9000000}"/>
    <cellStyle name="TotalGra" xfId="167" xr:uid="{00000000-0005-0000-0000-0000AA000000}"/>
    <cellStyle name="TotalMed" xfId="168" xr:uid="{00000000-0005-0000-0000-0000AB000000}"/>
    <cellStyle name="TotalSub" xfId="169" xr:uid="{00000000-0005-0000-0000-0000AC000000}"/>
    <cellStyle name="viet" xfId="170" xr:uid="{00000000-0005-0000-0000-0000AD000000}"/>
    <cellStyle name="viet2" xfId="171" xr:uid="{00000000-0005-0000-0000-0000AE000000}"/>
    <cellStyle name="vn time 10" xfId="172" xr:uid="{00000000-0005-0000-0000-0000AF000000}"/>
    <cellStyle name="vnhead3" xfId="173" xr:uid="{00000000-0005-0000-0000-0000B0000000}"/>
    <cellStyle name="vntxt1" xfId="174" xr:uid="{00000000-0005-0000-0000-0000B1000000}"/>
    <cellStyle name="Warning Text 2" xfId="175" xr:uid="{00000000-0005-0000-0000-0000B2000000}"/>
    <cellStyle name=" [0.00]_ Att. 1- Cover" xfId="176" xr:uid="{00000000-0005-0000-0000-0000B3000000}"/>
    <cellStyle name="_ Att. 1- Cover" xfId="177" xr:uid="{00000000-0005-0000-0000-0000B4000000}"/>
    <cellStyle name="?_ Att. 1- Cover" xfId="178" xr:uid="{00000000-0005-0000-0000-0000B5000000}"/>
    <cellStyle name="똿뗦먛귟 [0.00]_PRODUCT DETAIL Q1" xfId="179" xr:uid="{00000000-0005-0000-0000-0000B6000000}"/>
    <cellStyle name="똿뗦먛귟_PRODUCT DETAIL Q1" xfId="180" xr:uid="{00000000-0005-0000-0000-0000B7000000}"/>
    <cellStyle name="믅됞 [0.00]_PRODUCT DETAIL Q1" xfId="181" xr:uid="{00000000-0005-0000-0000-0000B8000000}"/>
    <cellStyle name="믅됞_PRODUCT DETAIL Q1" xfId="182" xr:uid="{00000000-0005-0000-0000-0000B9000000}"/>
    <cellStyle name="백분율_95" xfId="183" xr:uid="{00000000-0005-0000-0000-0000BA000000}"/>
    <cellStyle name="뷭?_BOOKSHIP" xfId="184" xr:uid="{00000000-0005-0000-0000-0000BB000000}"/>
    <cellStyle name="콤마 [0]_1202" xfId="185" xr:uid="{00000000-0005-0000-0000-0000BC000000}"/>
    <cellStyle name="콤마_1202" xfId="186" xr:uid="{00000000-0005-0000-0000-0000BD000000}"/>
    <cellStyle name="통화 [0]_1202" xfId="187" xr:uid="{00000000-0005-0000-0000-0000BE000000}"/>
    <cellStyle name="통화_1202" xfId="188" xr:uid="{00000000-0005-0000-0000-0000BF000000}"/>
    <cellStyle name="표준_(정보부문)월별인원계획" xfId="189" xr:uid="{00000000-0005-0000-0000-0000C0000000}"/>
    <cellStyle name="一般_00Q3902REV.1" xfId="190" xr:uid="{00000000-0005-0000-0000-0000C1000000}"/>
    <cellStyle name="千分位[0]_00Q3902REV.1" xfId="191" xr:uid="{00000000-0005-0000-0000-0000C2000000}"/>
    <cellStyle name="千分位_00Q3902REV.1" xfId="192" xr:uid="{00000000-0005-0000-0000-0000C3000000}"/>
    <cellStyle name="貨幣 [0]_00Q3902REV.1" xfId="193" xr:uid="{00000000-0005-0000-0000-0000C4000000}"/>
    <cellStyle name="貨幣[0]_BRE" xfId="194" xr:uid="{00000000-0005-0000-0000-0000C5000000}"/>
    <cellStyle name="貨幣_00Q3902REV.1" xfId="195" xr:uid="{00000000-0005-0000-0000-0000C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200025</xdr:colOff>
      <xdr:row>1</xdr:row>
      <xdr:rowOff>28575</xdr:rowOff>
    </xdr:to>
    <xdr:sp macro="" textlink="">
      <xdr:nvSpPr>
        <xdr:cNvPr id="2" name="HipChallengeImage" descr="Picture showing 8 characters.">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 name="HipChallengeImage" descr="Picture showing 8 characters.">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 name="HipChallengeImage" descr="Picture showing 8 characters.">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 name="HipChallengeImage" descr="Picture showing 8 characters.">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 name="HipChallengeImage" descr="Picture showing 8 characters.">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 name="HipChallengeImage" descr="Picture showing 8 characters.">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 name="HipChallengeImage" descr="Picture showing 8 characters.">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 name="HipChallengeImage" descr="Picture showing 8 characters.">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 name="HipChallengeImage" descr="Picture showing 8 characters.">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 name="HipChallengeImage" descr="Picture showing 8 characters.">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 name="HipChallengeImage" descr="Picture showing 8 characters.">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 name="HipChallengeImage" descr="Picture showing 8 characters.">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 name="HipChallengeImage" descr="Picture showing 8 characters.">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 name="HipChallengeImage" descr="Picture showing 8 characters.">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 name="HipChallengeImage" descr="Picture showing 8 characters.">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 name="HipChallengeImage" descr="Picture showing 8 characters.">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8" name="HipChallengeImage" descr="Picture showing 8 characters.">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9" name="HipChallengeImage" descr="Picture showing 8 characters.">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0" name="HipChallengeImage" descr="Picture showing 8 characters.">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1" name="HipChallengeImage" descr="Picture showing 8 characters.">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2" name="HipChallengeImage" descr="Picture showing 8 characters.">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3" name="HipChallengeImage" descr="Picture showing 8 characters.">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4" name="HipChallengeImage" descr="Picture showing 8 characters.">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5" name="HipChallengeImage" descr="Picture showing 8 characters.">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6" name="HipChallengeImage" descr="Picture showing 8 characters.">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7" name="HipChallengeImage" descr="Picture showing 8 characters.">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8" name="HipChallengeImage" descr="Picture showing 8 characters.">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29" name="HipChallengeImage" descr="Picture showing 8 characters.">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0" name="HipChallengeImage" descr="Picture showing 8 characters.">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1" name="HipChallengeImage" descr="Picture showing 8 characters.">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2" name="HipChallengeImage" descr="Picture showing 8 characters.">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3" name="HipChallengeImage" descr="Picture showing 8 characters.">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4" name="HipChallengeImage" descr="Picture showing 8 characters.">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5" name="HipChallengeImage" descr="Picture showing 8 characters.">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6" name="HipChallengeImage" descr="Picture showing 8 characters.">
          <a:extLst>
            <a:ext uri="{FF2B5EF4-FFF2-40B4-BE49-F238E27FC236}">
              <a16:creationId xmlns:a16="http://schemas.microsoft.com/office/drawing/2014/main" id="{00000000-0008-0000-0100-00002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7" name="HipChallengeImage" descr="Picture showing 8 characters.">
          <a:extLst>
            <a:ext uri="{FF2B5EF4-FFF2-40B4-BE49-F238E27FC236}">
              <a16:creationId xmlns:a16="http://schemas.microsoft.com/office/drawing/2014/main" id="{00000000-0008-0000-0100-00002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8" name="HipChallengeImage" descr="Picture showing 8 characters.">
          <a:extLst>
            <a:ext uri="{FF2B5EF4-FFF2-40B4-BE49-F238E27FC236}">
              <a16:creationId xmlns:a16="http://schemas.microsoft.com/office/drawing/2014/main" id="{00000000-0008-0000-0100-00002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39" name="HipChallengeImage" descr="Picture showing 8 characters.">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0" name="HipChallengeImage" descr="Picture showing 8 characters.">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1" name="HipChallengeImage" descr="Picture showing 8 characters.">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2" name="HipChallengeImage" descr="Picture showing 8 characters.">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3" name="HipChallengeImage" descr="Picture showing 8 characters.">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4" name="HipChallengeImage" descr="Picture showing 8 characters.">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5" name="HipChallengeImage" descr="Picture showing 8 characters.">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6" name="HipChallengeImage" descr="Picture showing 8 characters.">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7" name="HipChallengeImage" descr="Picture showing 8 characters.">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8" name="HipChallengeImage" descr="Picture showing 8 characters.">
          <a:extLst>
            <a:ext uri="{FF2B5EF4-FFF2-40B4-BE49-F238E27FC236}">
              <a16:creationId xmlns:a16="http://schemas.microsoft.com/office/drawing/2014/main" id="{00000000-0008-0000-0100-00003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49" name="HipChallengeImage" descr="Picture showing 8 characters.">
          <a:extLst>
            <a:ext uri="{FF2B5EF4-FFF2-40B4-BE49-F238E27FC236}">
              <a16:creationId xmlns:a16="http://schemas.microsoft.com/office/drawing/2014/main" id="{00000000-0008-0000-0100-00003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0" name="HipChallengeImage" descr="Picture showing 8 characters.">
          <a:extLst>
            <a:ext uri="{FF2B5EF4-FFF2-40B4-BE49-F238E27FC236}">
              <a16:creationId xmlns:a16="http://schemas.microsoft.com/office/drawing/2014/main" id="{00000000-0008-0000-0100-00003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1" name="HipChallengeImage" descr="Picture showing 8 characters.">
          <a:extLst>
            <a:ext uri="{FF2B5EF4-FFF2-40B4-BE49-F238E27FC236}">
              <a16:creationId xmlns:a16="http://schemas.microsoft.com/office/drawing/2014/main" id="{00000000-0008-0000-0100-00003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2" name="HipChallengeImage" descr="Picture showing 8 characters.">
          <a:extLst>
            <a:ext uri="{FF2B5EF4-FFF2-40B4-BE49-F238E27FC236}">
              <a16:creationId xmlns:a16="http://schemas.microsoft.com/office/drawing/2014/main" id="{00000000-0008-0000-0100-00003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3" name="HipChallengeImage" descr="Picture showing 8 characters.">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4" name="HipChallengeImage" descr="Picture showing 8 characters.">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5" name="HipChallengeImage" descr="Picture showing 8 characters.">
          <a:extLst>
            <a:ext uri="{FF2B5EF4-FFF2-40B4-BE49-F238E27FC236}">
              <a16:creationId xmlns:a16="http://schemas.microsoft.com/office/drawing/2014/main" id="{00000000-0008-0000-0100-00003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6" name="HipChallengeImage" descr="Picture showing 8 characters.">
          <a:extLst>
            <a:ext uri="{FF2B5EF4-FFF2-40B4-BE49-F238E27FC236}">
              <a16:creationId xmlns:a16="http://schemas.microsoft.com/office/drawing/2014/main" id="{00000000-0008-0000-0100-00003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7" name="HipChallengeImage" descr="Picture showing 8 characters.">
          <a:extLst>
            <a:ext uri="{FF2B5EF4-FFF2-40B4-BE49-F238E27FC236}">
              <a16:creationId xmlns:a16="http://schemas.microsoft.com/office/drawing/2014/main" id="{00000000-0008-0000-0100-00003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8" name="HipChallengeImage" descr="Picture showing 8 characters.">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59" name="HipChallengeImage" descr="Picture showing 8 characters.">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0" name="HipChallengeImage" descr="Picture showing 8 characters.">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1" name="HipChallengeImage" descr="Picture showing 8 characters.">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2" name="HipChallengeImage" descr="Picture showing 8 characters.">
          <a:extLst>
            <a:ext uri="{FF2B5EF4-FFF2-40B4-BE49-F238E27FC236}">
              <a16:creationId xmlns:a16="http://schemas.microsoft.com/office/drawing/2014/main" id="{00000000-0008-0000-0100-00003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3" name="HipChallengeImage" descr="Picture showing 8 characters.">
          <a:extLst>
            <a:ext uri="{FF2B5EF4-FFF2-40B4-BE49-F238E27FC236}">
              <a16:creationId xmlns:a16="http://schemas.microsoft.com/office/drawing/2014/main" id="{00000000-0008-0000-0100-00003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4" name="HipChallengeImage" descr="Picture showing 8 characters.">
          <a:extLst>
            <a:ext uri="{FF2B5EF4-FFF2-40B4-BE49-F238E27FC236}">
              <a16:creationId xmlns:a16="http://schemas.microsoft.com/office/drawing/2014/main" id="{00000000-0008-0000-0100-00004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5" name="HipChallengeImage" descr="Picture showing 8 characters.">
          <a:extLst>
            <a:ext uri="{FF2B5EF4-FFF2-40B4-BE49-F238E27FC236}">
              <a16:creationId xmlns:a16="http://schemas.microsoft.com/office/drawing/2014/main" id="{00000000-0008-0000-0100-00004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6" name="HipChallengeImage" descr="Picture showing 8 characters.">
          <a:extLst>
            <a:ext uri="{FF2B5EF4-FFF2-40B4-BE49-F238E27FC236}">
              <a16:creationId xmlns:a16="http://schemas.microsoft.com/office/drawing/2014/main" id="{00000000-0008-0000-0100-00004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7" name="HipChallengeImage" descr="Picture showing 8 characters.">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8" name="HipChallengeImage" descr="Picture showing 8 characters.">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69" name="HipChallengeImage" descr="Picture showing 8 characters.">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0" name="HipChallengeImage" descr="Picture showing 8 characters.">
          <a:extLst>
            <a:ext uri="{FF2B5EF4-FFF2-40B4-BE49-F238E27FC236}">
              <a16:creationId xmlns:a16="http://schemas.microsoft.com/office/drawing/2014/main" id="{00000000-0008-0000-0100-00004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1" name="HipChallengeImage" descr="Picture showing 8 characters.">
          <a:extLst>
            <a:ext uri="{FF2B5EF4-FFF2-40B4-BE49-F238E27FC236}">
              <a16:creationId xmlns:a16="http://schemas.microsoft.com/office/drawing/2014/main" id="{00000000-0008-0000-0100-00004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2" name="HipChallengeImage" descr="Picture showing 8 characters.">
          <a:extLst>
            <a:ext uri="{FF2B5EF4-FFF2-40B4-BE49-F238E27FC236}">
              <a16:creationId xmlns:a16="http://schemas.microsoft.com/office/drawing/2014/main" id="{00000000-0008-0000-0100-00004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3" name="HipChallengeImage" descr="Picture showing 8 characters.">
          <a:extLst>
            <a:ext uri="{FF2B5EF4-FFF2-40B4-BE49-F238E27FC236}">
              <a16:creationId xmlns:a16="http://schemas.microsoft.com/office/drawing/2014/main" id="{00000000-0008-0000-0100-00004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4" name="HipChallengeImage" descr="Picture showing 8 characters.">
          <a:extLst>
            <a:ext uri="{FF2B5EF4-FFF2-40B4-BE49-F238E27FC236}">
              <a16:creationId xmlns:a16="http://schemas.microsoft.com/office/drawing/2014/main" id="{00000000-0008-0000-0100-00004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5" name="HipChallengeImage" descr="Picture showing 8 characters.">
          <a:extLst>
            <a:ext uri="{FF2B5EF4-FFF2-40B4-BE49-F238E27FC236}">
              <a16:creationId xmlns:a16="http://schemas.microsoft.com/office/drawing/2014/main" id="{00000000-0008-0000-0100-00004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6" name="HipChallengeImage" descr="Picture showing 8 characters.">
          <a:extLst>
            <a:ext uri="{FF2B5EF4-FFF2-40B4-BE49-F238E27FC236}">
              <a16:creationId xmlns:a16="http://schemas.microsoft.com/office/drawing/2014/main" id="{00000000-0008-0000-0100-00004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7" name="HipChallengeImage" descr="Picture showing 8 characters.">
          <a:extLst>
            <a:ext uri="{FF2B5EF4-FFF2-40B4-BE49-F238E27FC236}">
              <a16:creationId xmlns:a16="http://schemas.microsoft.com/office/drawing/2014/main" id="{00000000-0008-0000-0100-00004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8" name="HipChallengeImage" descr="Picture showing 8 characters.">
          <a:extLst>
            <a:ext uri="{FF2B5EF4-FFF2-40B4-BE49-F238E27FC236}">
              <a16:creationId xmlns:a16="http://schemas.microsoft.com/office/drawing/2014/main" id="{00000000-0008-0000-0100-00004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79" name="HipChallengeImage" descr="Picture showing 8 characters.">
          <a:extLst>
            <a:ext uri="{FF2B5EF4-FFF2-40B4-BE49-F238E27FC236}">
              <a16:creationId xmlns:a16="http://schemas.microsoft.com/office/drawing/2014/main" id="{00000000-0008-0000-0100-00004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0" name="HipChallengeImage" descr="Picture showing 8 characters.">
          <a:extLst>
            <a:ext uri="{FF2B5EF4-FFF2-40B4-BE49-F238E27FC236}">
              <a16:creationId xmlns:a16="http://schemas.microsoft.com/office/drawing/2014/main" id="{00000000-0008-0000-0100-00005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1" name="HipChallengeImage" descr="Picture showing 8 characters.">
          <a:extLst>
            <a:ext uri="{FF2B5EF4-FFF2-40B4-BE49-F238E27FC236}">
              <a16:creationId xmlns:a16="http://schemas.microsoft.com/office/drawing/2014/main" id="{00000000-0008-0000-0100-00005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2" name="HipChallengeImage" descr="Picture showing 8 characters.">
          <a:extLst>
            <a:ext uri="{FF2B5EF4-FFF2-40B4-BE49-F238E27FC236}">
              <a16:creationId xmlns:a16="http://schemas.microsoft.com/office/drawing/2014/main" id="{00000000-0008-0000-0100-00005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3" name="HipChallengeImage" descr="Picture showing 8 characters.">
          <a:extLst>
            <a:ext uri="{FF2B5EF4-FFF2-40B4-BE49-F238E27FC236}">
              <a16:creationId xmlns:a16="http://schemas.microsoft.com/office/drawing/2014/main" id="{00000000-0008-0000-0100-00005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4" name="HipChallengeImage" descr="Picture showing 8 characters.">
          <a:extLst>
            <a:ext uri="{FF2B5EF4-FFF2-40B4-BE49-F238E27FC236}">
              <a16:creationId xmlns:a16="http://schemas.microsoft.com/office/drawing/2014/main" id="{00000000-0008-0000-0100-00005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5" name="HipChallengeImage" descr="Picture showing 8 characters.">
          <a:extLst>
            <a:ext uri="{FF2B5EF4-FFF2-40B4-BE49-F238E27FC236}">
              <a16:creationId xmlns:a16="http://schemas.microsoft.com/office/drawing/2014/main" id="{00000000-0008-0000-0100-00005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6" name="HipChallengeImage" descr="Picture showing 8 characters.">
          <a:extLst>
            <a:ext uri="{FF2B5EF4-FFF2-40B4-BE49-F238E27FC236}">
              <a16:creationId xmlns:a16="http://schemas.microsoft.com/office/drawing/2014/main" id="{00000000-0008-0000-0100-00005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7" name="HipChallengeImage" descr="Picture showing 8 characters.">
          <a:extLst>
            <a:ext uri="{FF2B5EF4-FFF2-40B4-BE49-F238E27FC236}">
              <a16:creationId xmlns:a16="http://schemas.microsoft.com/office/drawing/2014/main" id="{00000000-0008-0000-0100-00005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8" name="HipChallengeImage" descr="Picture showing 8 characters.">
          <a:extLst>
            <a:ext uri="{FF2B5EF4-FFF2-40B4-BE49-F238E27FC236}">
              <a16:creationId xmlns:a16="http://schemas.microsoft.com/office/drawing/2014/main" id="{00000000-0008-0000-0100-00005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89" name="HipChallengeImage" descr="Picture showing 8 characters.">
          <a:extLst>
            <a:ext uri="{FF2B5EF4-FFF2-40B4-BE49-F238E27FC236}">
              <a16:creationId xmlns:a16="http://schemas.microsoft.com/office/drawing/2014/main" id="{00000000-0008-0000-0100-00005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0" name="HipChallengeImage" descr="Picture showing 8 characters.">
          <a:extLst>
            <a:ext uri="{FF2B5EF4-FFF2-40B4-BE49-F238E27FC236}">
              <a16:creationId xmlns:a16="http://schemas.microsoft.com/office/drawing/2014/main" id="{00000000-0008-0000-0100-00005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1" name="HipChallengeImage" descr="Picture showing 8 characters.">
          <a:extLst>
            <a:ext uri="{FF2B5EF4-FFF2-40B4-BE49-F238E27FC236}">
              <a16:creationId xmlns:a16="http://schemas.microsoft.com/office/drawing/2014/main" id="{00000000-0008-0000-0100-00005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2" name="HipChallengeImage" descr="Picture showing 8 characters.">
          <a:extLst>
            <a:ext uri="{FF2B5EF4-FFF2-40B4-BE49-F238E27FC236}">
              <a16:creationId xmlns:a16="http://schemas.microsoft.com/office/drawing/2014/main" id="{00000000-0008-0000-0100-00005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3" name="HipChallengeImage" descr="Picture showing 8 characters.">
          <a:extLst>
            <a:ext uri="{FF2B5EF4-FFF2-40B4-BE49-F238E27FC236}">
              <a16:creationId xmlns:a16="http://schemas.microsoft.com/office/drawing/2014/main" id="{00000000-0008-0000-0100-00005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4" name="HipChallengeImage" descr="Picture showing 8 characters.">
          <a:extLst>
            <a:ext uri="{FF2B5EF4-FFF2-40B4-BE49-F238E27FC236}">
              <a16:creationId xmlns:a16="http://schemas.microsoft.com/office/drawing/2014/main" id="{00000000-0008-0000-0100-00005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5" name="HipChallengeImage" descr="Picture showing 8 characters.">
          <a:extLst>
            <a:ext uri="{FF2B5EF4-FFF2-40B4-BE49-F238E27FC236}">
              <a16:creationId xmlns:a16="http://schemas.microsoft.com/office/drawing/2014/main" id="{00000000-0008-0000-0100-00005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6" name="HipChallengeImage" descr="Picture showing 8 characters.">
          <a:extLst>
            <a:ext uri="{FF2B5EF4-FFF2-40B4-BE49-F238E27FC236}">
              <a16:creationId xmlns:a16="http://schemas.microsoft.com/office/drawing/2014/main" id="{00000000-0008-0000-0100-00006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7" name="HipChallengeImage" descr="Picture showing 8 characters.">
          <a:extLst>
            <a:ext uri="{FF2B5EF4-FFF2-40B4-BE49-F238E27FC236}">
              <a16:creationId xmlns:a16="http://schemas.microsoft.com/office/drawing/2014/main" id="{00000000-0008-0000-0100-00006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8" name="HipChallengeImage" descr="Picture showing 8 characters.">
          <a:extLst>
            <a:ext uri="{FF2B5EF4-FFF2-40B4-BE49-F238E27FC236}">
              <a16:creationId xmlns:a16="http://schemas.microsoft.com/office/drawing/2014/main" id="{00000000-0008-0000-0100-00006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99" name="HipChallengeImage" descr="Picture showing 8 characters.">
          <a:extLst>
            <a:ext uri="{FF2B5EF4-FFF2-40B4-BE49-F238E27FC236}">
              <a16:creationId xmlns:a16="http://schemas.microsoft.com/office/drawing/2014/main" id="{00000000-0008-0000-0100-00006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0" name="HipChallengeImage" descr="Picture showing 8 characters.">
          <a:extLst>
            <a:ext uri="{FF2B5EF4-FFF2-40B4-BE49-F238E27FC236}">
              <a16:creationId xmlns:a16="http://schemas.microsoft.com/office/drawing/2014/main" id="{00000000-0008-0000-0100-00006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1" name="HipChallengeImage" descr="Picture showing 8 characters.">
          <a:extLst>
            <a:ext uri="{FF2B5EF4-FFF2-40B4-BE49-F238E27FC236}">
              <a16:creationId xmlns:a16="http://schemas.microsoft.com/office/drawing/2014/main" id="{00000000-0008-0000-0100-00006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2" name="HipChallengeImage" descr="Picture showing 8 characters.">
          <a:extLst>
            <a:ext uri="{FF2B5EF4-FFF2-40B4-BE49-F238E27FC236}">
              <a16:creationId xmlns:a16="http://schemas.microsoft.com/office/drawing/2014/main" id="{00000000-0008-0000-0100-00006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3" name="HipChallengeImage" descr="Picture showing 8 characters.">
          <a:extLst>
            <a:ext uri="{FF2B5EF4-FFF2-40B4-BE49-F238E27FC236}">
              <a16:creationId xmlns:a16="http://schemas.microsoft.com/office/drawing/2014/main" id="{00000000-0008-0000-0100-00006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4" name="HipChallengeImage" descr="Picture showing 8 characters.">
          <a:extLst>
            <a:ext uri="{FF2B5EF4-FFF2-40B4-BE49-F238E27FC236}">
              <a16:creationId xmlns:a16="http://schemas.microsoft.com/office/drawing/2014/main" id="{00000000-0008-0000-0100-00006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5" name="HipChallengeImage" descr="Picture showing 8 characters.">
          <a:extLst>
            <a:ext uri="{FF2B5EF4-FFF2-40B4-BE49-F238E27FC236}">
              <a16:creationId xmlns:a16="http://schemas.microsoft.com/office/drawing/2014/main" id="{00000000-0008-0000-0100-00006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6" name="HipChallengeImage" descr="Picture showing 8 characters.">
          <a:extLst>
            <a:ext uri="{FF2B5EF4-FFF2-40B4-BE49-F238E27FC236}">
              <a16:creationId xmlns:a16="http://schemas.microsoft.com/office/drawing/2014/main" id="{00000000-0008-0000-0100-00006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7" name="HipChallengeImage" descr="Picture showing 8 characters.">
          <a:extLst>
            <a:ext uri="{FF2B5EF4-FFF2-40B4-BE49-F238E27FC236}">
              <a16:creationId xmlns:a16="http://schemas.microsoft.com/office/drawing/2014/main" id="{00000000-0008-0000-0100-00006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8" name="HipChallengeImage" descr="Picture showing 8 characters.">
          <a:extLst>
            <a:ext uri="{FF2B5EF4-FFF2-40B4-BE49-F238E27FC236}">
              <a16:creationId xmlns:a16="http://schemas.microsoft.com/office/drawing/2014/main" id="{00000000-0008-0000-0100-00006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09" name="HipChallengeImage" descr="Picture showing 8 characters.">
          <a:extLst>
            <a:ext uri="{FF2B5EF4-FFF2-40B4-BE49-F238E27FC236}">
              <a16:creationId xmlns:a16="http://schemas.microsoft.com/office/drawing/2014/main" id="{00000000-0008-0000-0100-00006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0" name="HipChallengeImage" descr="Picture showing 8 characters.">
          <a:extLst>
            <a:ext uri="{FF2B5EF4-FFF2-40B4-BE49-F238E27FC236}">
              <a16:creationId xmlns:a16="http://schemas.microsoft.com/office/drawing/2014/main" id="{00000000-0008-0000-0100-00006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1" name="HipChallengeImage" descr="Picture showing 8 characters.">
          <a:extLst>
            <a:ext uri="{FF2B5EF4-FFF2-40B4-BE49-F238E27FC236}">
              <a16:creationId xmlns:a16="http://schemas.microsoft.com/office/drawing/2014/main" id="{00000000-0008-0000-0100-00006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2" name="HipChallengeImage" descr="Picture showing 8 characters.">
          <a:extLst>
            <a:ext uri="{FF2B5EF4-FFF2-40B4-BE49-F238E27FC236}">
              <a16:creationId xmlns:a16="http://schemas.microsoft.com/office/drawing/2014/main" id="{00000000-0008-0000-0100-00007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3" name="HipChallengeImage" descr="Picture showing 8 characters.">
          <a:extLst>
            <a:ext uri="{FF2B5EF4-FFF2-40B4-BE49-F238E27FC236}">
              <a16:creationId xmlns:a16="http://schemas.microsoft.com/office/drawing/2014/main" id="{00000000-0008-0000-0100-00007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4" name="HipChallengeImage" descr="Picture showing 8 characters.">
          <a:extLst>
            <a:ext uri="{FF2B5EF4-FFF2-40B4-BE49-F238E27FC236}">
              <a16:creationId xmlns:a16="http://schemas.microsoft.com/office/drawing/2014/main" id="{00000000-0008-0000-0100-00007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5" name="HipChallengeImage" descr="Picture showing 8 characters.">
          <a:extLst>
            <a:ext uri="{FF2B5EF4-FFF2-40B4-BE49-F238E27FC236}">
              <a16:creationId xmlns:a16="http://schemas.microsoft.com/office/drawing/2014/main" id="{00000000-0008-0000-0100-00007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6" name="HipChallengeImage" descr="Picture showing 8 characters.">
          <a:extLst>
            <a:ext uri="{FF2B5EF4-FFF2-40B4-BE49-F238E27FC236}">
              <a16:creationId xmlns:a16="http://schemas.microsoft.com/office/drawing/2014/main" id="{00000000-0008-0000-0100-00007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7" name="HipChallengeImage" descr="Picture showing 8 characters.">
          <a:extLst>
            <a:ext uri="{FF2B5EF4-FFF2-40B4-BE49-F238E27FC236}">
              <a16:creationId xmlns:a16="http://schemas.microsoft.com/office/drawing/2014/main" id="{00000000-0008-0000-0100-00007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8" name="HipChallengeImage" descr="Picture showing 8 characters.">
          <a:extLst>
            <a:ext uri="{FF2B5EF4-FFF2-40B4-BE49-F238E27FC236}">
              <a16:creationId xmlns:a16="http://schemas.microsoft.com/office/drawing/2014/main" id="{00000000-0008-0000-0100-00007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19" name="HipChallengeImage" descr="Picture showing 8 characters.">
          <a:extLst>
            <a:ext uri="{FF2B5EF4-FFF2-40B4-BE49-F238E27FC236}">
              <a16:creationId xmlns:a16="http://schemas.microsoft.com/office/drawing/2014/main" id="{00000000-0008-0000-0100-00007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0" name="HipChallengeImage" descr="Picture showing 8 characters.">
          <a:extLst>
            <a:ext uri="{FF2B5EF4-FFF2-40B4-BE49-F238E27FC236}">
              <a16:creationId xmlns:a16="http://schemas.microsoft.com/office/drawing/2014/main" id="{00000000-0008-0000-0100-00007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1" name="HipChallengeImage" descr="Picture showing 8 characters.">
          <a:extLst>
            <a:ext uri="{FF2B5EF4-FFF2-40B4-BE49-F238E27FC236}">
              <a16:creationId xmlns:a16="http://schemas.microsoft.com/office/drawing/2014/main" id="{00000000-0008-0000-0100-00007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2" name="HipChallengeImage" descr="Picture showing 8 characters.">
          <a:extLst>
            <a:ext uri="{FF2B5EF4-FFF2-40B4-BE49-F238E27FC236}">
              <a16:creationId xmlns:a16="http://schemas.microsoft.com/office/drawing/2014/main" id="{00000000-0008-0000-0100-00007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3" name="HipChallengeImage" descr="Picture showing 8 characters.">
          <a:extLst>
            <a:ext uri="{FF2B5EF4-FFF2-40B4-BE49-F238E27FC236}">
              <a16:creationId xmlns:a16="http://schemas.microsoft.com/office/drawing/2014/main" id="{00000000-0008-0000-0100-00007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4" name="HipChallengeImage" descr="Picture showing 8 characters.">
          <a:extLst>
            <a:ext uri="{FF2B5EF4-FFF2-40B4-BE49-F238E27FC236}">
              <a16:creationId xmlns:a16="http://schemas.microsoft.com/office/drawing/2014/main" id="{00000000-0008-0000-0100-00007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5" name="HipChallengeImage" descr="Picture showing 8 characters.">
          <a:extLst>
            <a:ext uri="{FF2B5EF4-FFF2-40B4-BE49-F238E27FC236}">
              <a16:creationId xmlns:a16="http://schemas.microsoft.com/office/drawing/2014/main" id="{00000000-0008-0000-0100-00007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6" name="HipChallengeImage" descr="Picture showing 8 characters.">
          <a:extLst>
            <a:ext uri="{FF2B5EF4-FFF2-40B4-BE49-F238E27FC236}">
              <a16:creationId xmlns:a16="http://schemas.microsoft.com/office/drawing/2014/main" id="{00000000-0008-0000-0100-00007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7" name="HipChallengeImage" descr="Picture showing 8 characters.">
          <a:extLst>
            <a:ext uri="{FF2B5EF4-FFF2-40B4-BE49-F238E27FC236}">
              <a16:creationId xmlns:a16="http://schemas.microsoft.com/office/drawing/2014/main" id="{00000000-0008-0000-0100-00007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8" name="HipChallengeImage" descr="Picture showing 8 characters.">
          <a:extLst>
            <a:ext uri="{FF2B5EF4-FFF2-40B4-BE49-F238E27FC236}">
              <a16:creationId xmlns:a16="http://schemas.microsoft.com/office/drawing/2014/main" id="{00000000-0008-0000-0100-00008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29" name="HipChallengeImage" descr="Picture showing 8 characters.">
          <a:extLst>
            <a:ext uri="{FF2B5EF4-FFF2-40B4-BE49-F238E27FC236}">
              <a16:creationId xmlns:a16="http://schemas.microsoft.com/office/drawing/2014/main" id="{00000000-0008-0000-0100-00008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0" name="HipChallengeImage" descr="Picture showing 8 characters.">
          <a:extLst>
            <a:ext uri="{FF2B5EF4-FFF2-40B4-BE49-F238E27FC236}">
              <a16:creationId xmlns:a16="http://schemas.microsoft.com/office/drawing/2014/main" id="{00000000-0008-0000-0100-00008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1" name="HipChallengeImage" descr="Picture showing 8 characters.">
          <a:extLst>
            <a:ext uri="{FF2B5EF4-FFF2-40B4-BE49-F238E27FC236}">
              <a16:creationId xmlns:a16="http://schemas.microsoft.com/office/drawing/2014/main" id="{00000000-0008-0000-0100-00008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2" name="HipChallengeImage" descr="Picture showing 8 characters.">
          <a:extLst>
            <a:ext uri="{FF2B5EF4-FFF2-40B4-BE49-F238E27FC236}">
              <a16:creationId xmlns:a16="http://schemas.microsoft.com/office/drawing/2014/main" id="{00000000-0008-0000-0100-00008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3" name="HipChallengeImage" descr="Picture showing 8 characters.">
          <a:extLst>
            <a:ext uri="{FF2B5EF4-FFF2-40B4-BE49-F238E27FC236}">
              <a16:creationId xmlns:a16="http://schemas.microsoft.com/office/drawing/2014/main" id="{00000000-0008-0000-0100-00008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4" name="HipChallengeImage" descr="Picture showing 8 characters.">
          <a:extLst>
            <a:ext uri="{FF2B5EF4-FFF2-40B4-BE49-F238E27FC236}">
              <a16:creationId xmlns:a16="http://schemas.microsoft.com/office/drawing/2014/main" id="{00000000-0008-0000-0100-00008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5" name="HipChallengeImage" descr="Picture showing 8 characters.">
          <a:extLst>
            <a:ext uri="{FF2B5EF4-FFF2-40B4-BE49-F238E27FC236}">
              <a16:creationId xmlns:a16="http://schemas.microsoft.com/office/drawing/2014/main" id="{00000000-0008-0000-0100-00008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6" name="HipChallengeImage" descr="Picture showing 8 characters.">
          <a:extLst>
            <a:ext uri="{FF2B5EF4-FFF2-40B4-BE49-F238E27FC236}">
              <a16:creationId xmlns:a16="http://schemas.microsoft.com/office/drawing/2014/main" id="{00000000-0008-0000-0100-00008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7" name="HipChallengeImage" descr="Picture showing 8 characters.">
          <a:extLst>
            <a:ext uri="{FF2B5EF4-FFF2-40B4-BE49-F238E27FC236}">
              <a16:creationId xmlns:a16="http://schemas.microsoft.com/office/drawing/2014/main" id="{00000000-0008-0000-0100-00008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8" name="HipChallengeImage" descr="Picture showing 8 characters.">
          <a:extLst>
            <a:ext uri="{FF2B5EF4-FFF2-40B4-BE49-F238E27FC236}">
              <a16:creationId xmlns:a16="http://schemas.microsoft.com/office/drawing/2014/main" id="{00000000-0008-0000-0100-00008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39" name="HipChallengeImage" descr="Picture showing 8 characters.">
          <a:extLst>
            <a:ext uri="{FF2B5EF4-FFF2-40B4-BE49-F238E27FC236}">
              <a16:creationId xmlns:a16="http://schemas.microsoft.com/office/drawing/2014/main" id="{00000000-0008-0000-0100-00008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0" name="HipChallengeImage" descr="Picture showing 8 characters.">
          <a:extLst>
            <a:ext uri="{FF2B5EF4-FFF2-40B4-BE49-F238E27FC236}">
              <a16:creationId xmlns:a16="http://schemas.microsoft.com/office/drawing/2014/main" id="{00000000-0008-0000-0100-00008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1" name="HipChallengeImage" descr="Picture showing 8 characters.">
          <a:extLst>
            <a:ext uri="{FF2B5EF4-FFF2-40B4-BE49-F238E27FC236}">
              <a16:creationId xmlns:a16="http://schemas.microsoft.com/office/drawing/2014/main" id="{00000000-0008-0000-0100-00008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2" name="HipChallengeImage" descr="Picture showing 8 characters.">
          <a:extLst>
            <a:ext uri="{FF2B5EF4-FFF2-40B4-BE49-F238E27FC236}">
              <a16:creationId xmlns:a16="http://schemas.microsoft.com/office/drawing/2014/main" id="{00000000-0008-0000-0100-00008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3" name="HipChallengeImage" descr="Picture showing 8 characters.">
          <a:extLst>
            <a:ext uri="{FF2B5EF4-FFF2-40B4-BE49-F238E27FC236}">
              <a16:creationId xmlns:a16="http://schemas.microsoft.com/office/drawing/2014/main" id="{00000000-0008-0000-0100-00008F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4" name="HipChallengeImage" descr="Picture showing 8 characters.">
          <a:extLst>
            <a:ext uri="{FF2B5EF4-FFF2-40B4-BE49-F238E27FC236}">
              <a16:creationId xmlns:a16="http://schemas.microsoft.com/office/drawing/2014/main" id="{00000000-0008-0000-0100-00009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5" name="HipChallengeImage" descr="Picture showing 8 characters.">
          <a:extLst>
            <a:ext uri="{FF2B5EF4-FFF2-40B4-BE49-F238E27FC236}">
              <a16:creationId xmlns:a16="http://schemas.microsoft.com/office/drawing/2014/main" id="{00000000-0008-0000-0100-00009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6" name="HipChallengeImage" descr="Picture showing 8 characters.">
          <a:extLst>
            <a:ext uri="{FF2B5EF4-FFF2-40B4-BE49-F238E27FC236}">
              <a16:creationId xmlns:a16="http://schemas.microsoft.com/office/drawing/2014/main" id="{00000000-0008-0000-0100-00009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7" name="HipChallengeImage" descr="Picture showing 8 characters.">
          <a:extLst>
            <a:ext uri="{FF2B5EF4-FFF2-40B4-BE49-F238E27FC236}">
              <a16:creationId xmlns:a16="http://schemas.microsoft.com/office/drawing/2014/main" id="{00000000-0008-0000-0100-00009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8" name="HipChallengeImage" descr="Picture showing 8 characters.">
          <a:extLst>
            <a:ext uri="{FF2B5EF4-FFF2-40B4-BE49-F238E27FC236}">
              <a16:creationId xmlns:a16="http://schemas.microsoft.com/office/drawing/2014/main" id="{00000000-0008-0000-0100-00009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49" name="HipChallengeImage" descr="Picture showing 8 characters.">
          <a:extLst>
            <a:ext uri="{FF2B5EF4-FFF2-40B4-BE49-F238E27FC236}">
              <a16:creationId xmlns:a16="http://schemas.microsoft.com/office/drawing/2014/main" id="{00000000-0008-0000-0100-00009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0" name="HipChallengeImage" descr="Picture showing 8 characters.">
          <a:extLst>
            <a:ext uri="{FF2B5EF4-FFF2-40B4-BE49-F238E27FC236}">
              <a16:creationId xmlns:a16="http://schemas.microsoft.com/office/drawing/2014/main" id="{00000000-0008-0000-0100-00009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1" name="HipChallengeImage" descr="Picture showing 8 characters.">
          <a:extLst>
            <a:ext uri="{FF2B5EF4-FFF2-40B4-BE49-F238E27FC236}">
              <a16:creationId xmlns:a16="http://schemas.microsoft.com/office/drawing/2014/main" id="{00000000-0008-0000-0100-00009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2" name="HipChallengeImage" descr="Picture showing 8 characters.">
          <a:extLst>
            <a:ext uri="{FF2B5EF4-FFF2-40B4-BE49-F238E27FC236}">
              <a16:creationId xmlns:a16="http://schemas.microsoft.com/office/drawing/2014/main" id="{00000000-0008-0000-0100-00009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3" name="HipChallengeImage" descr="Picture showing 8 characters.">
          <a:extLst>
            <a:ext uri="{FF2B5EF4-FFF2-40B4-BE49-F238E27FC236}">
              <a16:creationId xmlns:a16="http://schemas.microsoft.com/office/drawing/2014/main" id="{00000000-0008-0000-0100-00009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4" name="HipChallengeImage" descr="Picture showing 8 characters.">
          <a:extLst>
            <a:ext uri="{FF2B5EF4-FFF2-40B4-BE49-F238E27FC236}">
              <a16:creationId xmlns:a16="http://schemas.microsoft.com/office/drawing/2014/main" id="{00000000-0008-0000-0100-00009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5" name="HipChallengeImage" descr="Picture showing 8 characters.">
          <a:extLst>
            <a:ext uri="{FF2B5EF4-FFF2-40B4-BE49-F238E27FC236}">
              <a16:creationId xmlns:a16="http://schemas.microsoft.com/office/drawing/2014/main" id="{00000000-0008-0000-0100-00009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6" name="HipChallengeImage" descr="Picture showing 8 characters.">
          <a:extLst>
            <a:ext uri="{FF2B5EF4-FFF2-40B4-BE49-F238E27FC236}">
              <a16:creationId xmlns:a16="http://schemas.microsoft.com/office/drawing/2014/main" id="{00000000-0008-0000-0100-00009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7" name="HipChallengeImage" descr="Picture showing 8 characters.">
          <a:extLst>
            <a:ext uri="{FF2B5EF4-FFF2-40B4-BE49-F238E27FC236}">
              <a16:creationId xmlns:a16="http://schemas.microsoft.com/office/drawing/2014/main" id="{00000000-0008-0000-0100-00009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58" name="HipChallengeImage" descr="Picture showing 8 characters.">
          <a:extLst>
            <a:ext uri="{FF2B5EF4-FFF2-40B4-BE49-F238E27FC236}">
              <a16:creationId xmlns:a16="http://schemas.microsoft.com/office/drawing/2014/main" id="{00000000-0008-0000-0100-00009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0</xdr:rowOff>
    </xdr:to>
    <xdr:sp macro="" textlink="">
      <xdr:nvSpPr>
        <xdr:cNvPr id="159" name="HipChallengeImage" descr="Picture showing 8 characters.">
          <a:extLst>
            <a:ext uri="{FF2B5EF4-FFF2-40B4-BE49-F238E27FC236}">
              <a16:creationId xmlns:a16="http://schemas.microsoft.com/office/drawing/2014/main" id="{00000000-0008-0000-0100-00009F000000}"/>
            </a:ext>
          </a:extLst>
        </xdr:cNvPr>
        <xdr:cNvSpPr>
          <a:spLocks noChangeAspect="1" noChangeArrowheads="1"/>
        </xdr:cNvSpPr>
      </xdr:nvSpPr>
      <xdr:spPr bwMode="auto">
        <a:xfrm>
          <a:off x="457200" y="314325"/>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0" name="HipChallengeImage" descr="Picture showing 8 characters.">
          <a:extLst>
            <a:ext uri="{FF2B5EF4-FFF2-40B4-BE49-F238E27FC236}">
              <a16:creationId xmlns:a16="http://schemas.microsoft.com/office/drawing/2014/main" id="{00000000-0008-0000-0100-0000A0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1" name="HipChallengeImage" descr="Picture showing 8 characters.">
          <a:extLst>
            <a:ext uri="{FF2B5EF4-FFF2-40B4-BE49-F238E27FC236}">
              <a16:creationId xmlns:a16="http://schemas.microsoft.com/office/drawing/2014/main" id="{00000000-0008-0000-0100-0000A1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2" name="HipChallengeImage" descr="Picture showing 8 characters.">
          <a:extLst>
            <a:ext uri="{FF2B5EF4-FFF2-40B4-BE49-F238E27FC236}">
              <a16:creationId xmlns:a16="http://schemas.microsoft.com/office/drawing/2014/main" id="{00000000-0008-0000-0100-0000A2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3" name="HipChallengeImage" descr="Picture showing 8 characters.">
          <a:extLst>
            <a:ext uri="{FF2B5EF4-FFF2-40B4-BE49-F238E27FC236}">
              <a16:creationId xmlns:a16="http://schemas.microsoft.com/office/drawing/2014/main" id="{00000000-0008-0000-0100-0000A3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4" name="HipChallengeImage" descr="Picture showing 8 characters.">
          <a:extLst>
            <a:ext uri="{FF2B5EF4-FFF2-40B4-BE49-F238E27FC236}">
              <a16:creationId xmlns:a16="http://schemas.microsoft.com/office/drawing/2014/main" id="{00000000-0008-0000-0100-0000A4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5" name="HipChallengeImage" descr="Picture showing 8 characters.">
          <a:extLst>
            <a:ext uri="{FF2B5EF4-FFF2-40B4-BE49-F238E27FC236}">
              <a16:creationId xmlns:a16="http://schemas.microsoft.com/office/drawing/2014/main" id="{00000000-0008-0000-0100-0000A5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6" name="HipChallengeImage" descr="Picture showing 8 characters.">
          <a:extLst>
            <a:ext uri="{FF2B5EF4-FFF2-40B4-BE49-F238E27FC236}">
              <a16:creationId xmlns:a16="http://schemas.microsoft.com/office/drawing/2014/main" id="{00000000-0008-0000-0100-0000A6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7" name="HipChallengeImage" descr="Picture showing 8 characters.">
          <a:extLst>
            <a:ext uri="{FF2B5EF4-FFF2-40B4-BE49-F238E27FC236}">
              <a16:creationId xmlns:a16="http://schemas.microsoft.com/office/drawing/2014/main" id="{00000000-0008-0000-0100-0000A7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8" name="HipChallengeImage" descr="Picture showing 8 characters.">
          <a:extLst>
            <a:ext uri="{FF2B5EF4-FFF2-40B4-BE49-F238E27FC236}">
              <a16:creationId xmlns:a16="http://schemas.microsoft.com/office/drawing/2014/main" id="{00000000-0008-0000-0100-0000A8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69" name="HipChallengeImage" descr="Picture showing 8 characters.">
          <a:extLst>
            <a:ext uri="{FF2B5EF4-FFF2-40B4-BE49-F238E27FC236}">
              <a16:creationId xmlns:a16="http://schemas.microsoft.com/office/drawing/2014/main" id="{00000000-0008-0000-0100-0000A9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0" name="HipChallengeImage" descr="Picture showing 8 characters.">
          <a:extLst>
            <a:ext uri="{FF2B5EF4-FFF2-40B4-BE49-F238E27FC236}">
              <a16:creationId xmlns:a16="http://schemas.microsoft.com/office/drawing/2014/main" id="{00000000-0008-0000-0100-0000AA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1" name="HipChallengeImage" descr="Picture showing 8 characters.">
          <a:extLst>
            <a:ext uri="{FF2B5EF4-FFF2-40B4-BE49-F238E27FC236}">
              <a16:creationId xmlns:a16="http://schemas.microsoft.com/office/drawing/2014/main" id="{00000000-0008-0000-0100-0000AB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2" name="HipChallengeImage" descr="Picture showing 8 characters.">
          <a:extLst>
            <a:ext uri="{FF2B5EF4-FFF2-40B4-BE49-F238E27FC236}">
              <a16:creationId xmlns:a16="http://schemas.microsoft.com/office/drawing/2014/main" id="{00000000-0008-0000-0100-0000AC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3" name="HipChallengeImage" descr="Picture showing 8 characters.">
          <a:extLst>
            <a:ext uri="{FF2B5EF4-FFF2-40B4-BE49-F238E27FC236}">
              <a16:creationId xmlns:a16="http://schemas.microsoft.com/office/drawing/2014/main" id="{00000000-0008-0000-0100-0000AD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1</xdr:row>
      <xdr:rowOff>0</xdr:rowOff>
    </xdr:from>
    <xdr:to>
      <xdr:col>0</xdr:col>
      <xdr:colOff>200025</xdr:colOff>
      <xdr:row>1</xdr:row>
      <xdr:rowOff>28575</xdr:rowOff>
    </xdr:to>
    <xdr:sp macro="" textlink="">
      <xdr:nvSpPr>
        <xdr:cNvPr id="174" name="HipChallengeImage" descr="Picture showing 8 characters.">
          <a:extLst>
            <a:ext uri="{FF2B5EF4-FFF2-40B4-BE49-F238E27FC236}">
              <a16:creationId xmlns:a16="http://schemas.microsoft.com/office/drawing/2014/main" id="{00000000-0008-0000-0100-0000AE000000}"/>
            </a:ext>
          </a:extLst>
        </xdr:cNvPr>
        <xdr:cNvSpPr>
          <a:spLocks noChangeAspect="1" noChangeArrowheads="1"/>
        </xdr:cNvSpPr>
      </xdr:nvSpPr>
      <xdr:spPr bwMode="auto">
        <a:xfrm>
          <a:off x="457200" y="31432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200025</xdr:colOff>
      <xdr:row>1</xdr:row>
      <xdr:rowOff>28575</xdr:rowOff>
    </xdr:to>
    <xdr:sp macro="" textlink="">
      <xdr:nvSpPr>
        <xdr:cNvPr id="2" name="HipChallengeImage" descr="Picture showing 8 characters.">
          <a:extLst>
            <a:ext uri="{FF2B5EF4-FFF2-40B4-BE49-F238E27FC236}">
              <a16:creationId xmlns:a16="http://schemas.microsoft.com/office/drawing/2014/main" id="{00000000-0008-0000-0200-00000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 name="HipChallengeImage" descr="Picture showing 8 character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 name="HipChallengeImage" descr="Picture showing 8 character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 name="HipChallengeImage" descr="Picture showing 8 characters.">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 name="HipChallengeImage" descr="Picture showing 8 characters.">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 name="HipChallengeImage" descr="Picture showing 8 characters.">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 name="HipChallengeImage" descr="Picture showing 8 characters.">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 name="HipChallengeImage" descr="Picture showing 8 characters.">
          <a:extLst>
            <a:ext uri="{FF2B5EF4-FFF2-40B4-BE49-F238E27FC236}">
              <a16:creationId xmlns:a16="http://schemas.microsoft.com/office/drawing/2014/main" id="{00000000-0008-0000-0200-00000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 name="HipChallengeImage" descr="Picture showing 8 characters.">
          <a:extLst>
            <a:ext uri="{FF2B5EF4-FFF2-40B4-BE49-F238E27FC236}">
              <a16:creationId xmlns:a16="http://schemas.microsoft.com/office/drawing/2014/main" id="{00000000-0008-0000-0200-00000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 name="HipChallengeImage" descr="Picture showing 8 characters.">
          <a:extLst>
            <a:ext uri="{FF2B5EF4-FFF2-40B4-BE49-F238E27FC236}">
              <a16:creationId xmlns:a16="http://schemas.microsoft.com/office/drawing/2014/main" id="{00000000-0008-0000-0200-00000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 name="HipChallengeImage" descr="Picture showing 8 characters.">
          <a:extLst>
            <a:ext uri="{FF2B5EF4-FFF2-40B4-BE49-F238E27FC236}">
              <a16:creationId xmlns:a16="http://schemas.microsoft.com/office/drawing/2014/main" id="{00000000-0008-0000-0200-00000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 name="HipChallengeImage" descr="Picture showing 8 characters.">
          <a:extLst>
            <a:ext uri="{FF2B5EF4-FFF2-40B4-BE49-F238E27FC236}">
              <a16:creationId xmlns:a16="http://schemas.microsoft.com/office/drawing/2014/main" id="{00000000-0008-0000-0200-00000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 name="HipChallengeImage" descr="Picture showing 8 characters.">
          <a:extLst>
            <a:ext uri="{FF2B5EF4-FFF2-40B4-BE49-F238E27FC236}">
              <a16:creationId xmlns:a16="http://schemas.microsoft.com/office/drawing/2014/main" id="{00000000-0008-0000-0200-00000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 name="HipChallengeImage" descr="Picture showing 8 characters.">
          <a:extLst>
            <a:ext uri="{FF2B5EF4-FFF2-40B4-BE49-F238E27FC236}">
              <a16:creationId xmlns:a16="http://schemas.microsoft.com/office/drawing/2014/main" id="{00000000-0008-0000-0200-00000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 name="HipChallengeImage" descr="Picture showing 8 characters.">
          <a:extLst>
            <a:ext uri="{FF2B5EF4-FFF2-40B4-BE49-F238E27FC236}">
              <a16:creationId xmlns:a16="http://schemas.microsoft.com/office/drawing/2014/main" id="{00000000-0008-0000-0200-00001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 name="HipChallengeImage" descr="Picture showing 8 characters.">
          <a:extLst>
            <a:ext uri="{FF2B5EF4-FFF2-40B4-BE49-F238E27FC236}">
              <a16:creationId xmlns:a16="http://schemas.microsoft.com/office/drawing/2014/main" id="{00000000-0008-0000-0200-00001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8" name="HipChallengeImage" descr="Picture showing 8 characters.">
          <a:extLst>
            <a:ext uri="{FF2B5EF4-FFF2-40B4-BE49-F238E27FC236}">
              <a16:creationId xmlns:a16="http://schemas.microsoft.com/office/drawing/2014/main" id="{00000000-0008-0000-0200-00001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9" name="HipChallengeImage" descr="Picture showing 8 characters.">
          <a:extLst>
            <a:ext uri="{FF2B5EF4-FFF2-40B4-BE49-F238E27FC236}">
              <a16:creationId xmlns:a16="http://schemas.microsoft.com/office/drawing/2014/main" id="{00000000-0008-0000-0200-00001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0" name="HipChallengeImage" descr="Picture showing 8 characters.">
          <a:extLst>
            <a:ext uri="{FF2B5EF4-FFF2-40B4-BE49-F238E27FC236}">
              <a16:creationId xmlns:a16="http://schemas.microsoft.com/office/drawing/2014/main" id="{00000000-0008-0000-0200-00001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1" name="HipChallengeImage" descr="Picture showing 8 characters.">
          <a:extLst>
            <a:ext uri="{FF2B5EF4-FFF2-40B4-BE49-F238E27FC236}">
              <a16:creationId xmlns:a16="http://schemas.microsoft.com/office/drawing/2014/main" id="{00000000-0008-0000-0200-00001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2" name="HipChallengeImage" descr="Picture showing 8 characters.">
          <a:extLst>
            <a:ext uri="{FF2B5EF4-FFF2-40B4-BE49-F238E27FC236}">
              <a16:creationId xmlns:a16="http://schemas.microsoft.com/office/drawing/2014/main" id="{00000000-0008-0000-0200-00001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3" name="HipChallengeImage" descr="Picture showing 8 characters.">
          <a:extLst>
            <a:ext uri="{FF2B5EF4-FFF2-40B4-BE49-F238E27FC236}">
              <a16:creationId xmlns:a16="http://schemas.microsoft.com/office/drawing/2014/main" id="{00000000-0008-0000-0200-00001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4" name="HipChallengeImage" descr="Picture showing 8 characters.">
          <a:extLst>
            <a:ext uri="{FF2B5EF4-FFF2-40B4-BE49-F238E27FC236}">
              <a16:creationId xmlns:a16="http://schemas.microsoft.com/office/drawing/2014/main" id="{00000000-0008-0000-0200-00001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5" name="HipChallengeImage" descr="Picture showing 8 characters.">
          <a:extLst>
            <a:ext uri="{FF2B5EF4-FFF2-40B4-BE49-F238E27FC236}">
              <a16:creationId xmlns:a16="http://schemas.microsoft.com/office/drawing/2014/main" id="{00000000-0008-0000-0200-00001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6" name="HipChallengeImage" descr="Picture showing 8 characters.">
          <a:extLst>
            <a:ext uri="{FF2B5EF4-FFF2-40B4-BE49-F238E27FC236}">
              <a16:creationId xmlns:a16="http://schemas.microsoft.com/office/drawing/2014/main" id="{00000000-0008-0000-0200-00001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7" name="HipChallengeImage" descr="Picture showing 8 characters.">
          <a:extLst>
            <a:ext uri="{FF2B5EF4-FFF2-40B4-BE49-F238E27FC236}">
              <a16:creationId xmlns:a16="http://schemas.microsoft.com/office/drawing/2014/main" id="{00000000-0008-0000-0200-00001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8" name="HipChallengeImage" descr="Picture showing 8 characters.">
          <a:extLst>
            <a:ext uri="{FF2B5EF4-FFF2-40B4-BE49-F238E27FC236}">
              <a16:creationId xmlns:a16="http://schemas.microsoft.com/office/drawing/2014/main" id="{00000000-0008-0000-0200-00001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29" name="HipChallengeImage" descr="Picture showing 8 characters.">
          <a:extLst>
            <a:ext uri="{FF2B5EF4-FFF2-40B4-BE49-F238E27FC236}">
              <a16:creationId xmlns:a16="http://schemas.microsoft.com/office/drawing/2014/main" id="{00000000-0008-0000-0200-00001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0" name="HipChallengeImage" descr="Picture showing 8 characters.">
          <a:extLst>
            <a:ext uri="{FF2B5EF4-FFF2-40B4-BE49-F238E27FC236}">
              <a16:creationId xmlns:a16="http://schemas.microsoft.com/office/drawing/2014/main" id="{00000000-0008-0000-0200-00001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1" name="HipChallengeImage" descr="Picture showing 8 characters.">
          <a:extLst>
            <a:ext uri="{FF2B5EF4-FFF2-40B4-BE49-F238E27FC236}">
              <a16:creationId xmlns:a16="http://schemas.microsoft.com/office/drawing/2014/main" id="{00000000-0008-0000-0200-00001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2" name="HipChallengeImage" descr="Picture showing 8 characters.">
          <a:extLst>
            <a:ext uri="{FF2B5EF4-FFF2-40B4-BE49-F238E27FC236}">
              <a16:creationId xmlns:a16="http://schemas.microsoft.com/office/drawing/2014/main" id="{00000000-0008-0000-0200-00002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3" name="HipChallengeImage" descr="Picture showing 8 characters.">
          <a:extLst>
            <a:ext uri="{FF2B5EF4-FFF2-40B4-BE49-F238E27FC236}">
              <a16:creationId xmlns:a16="http://schemas.microsoft.com/office/drawing/2014/main" id="{00000000-0008-0000-0200-00002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4" name="HipChallengeImage" descr="Picture showing 8 characters.">
          <a:extLst>
            <a:ext uri="{FF2B5EF4-FFF2-40B4-BE49-F238E27FC236}">
              <a16:creationId xmlns:a16="http://schemas.microsoft.com/office/drawing/2014/main" id="{00000000-0008-0000-0200-00002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5" name="HipChallengeImage" descr="Picture showing 8 characters.">
          <a:extLst>
            <a:ext uri="{FF2B5EF4-FFF2-40B4-BE49-F238E27FC236}">
              <a16:creationId xmlns:a16="http://schemas.microsoft.com/office/drawing/2014/main" id="{00000000-0008-0000-0200-00002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6" name="HipChallengeImage" descr="Picture showing 8 characters.">
          <a:extLst>
            <a:ext uri="{FF2B5EF4-FFF2-40B4-BE49-F238E27FC236}">
              <a16:creationId xmlns:a16="http://schemas.microsoft.com/office/drawing/2014/main" id="{00000000-0008-0000-0200-00002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7" name="HipChallengeImage" descr="Picture showing 8 characters.">
          <a:extLst>
            <a:ext uri="{FF2B5EF4-FFF2-40B4-BE49-F238E27FC236}">
              <a16:creationId xmlns:a16="http://schemas.microsoft.com/office/drawing/2014/main" id="{00000000-0008-0000-0200-00002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8" name="HipChallengeImage" descr="Picture showing 8 characters.">
          <a:extLst>
            <a:ext uri="{FF2B5EF4-FFF2-40B4-BE49-F238E27FC236}">
              <a16:creationId xmlns:a16="http://schemas.microsoft.com/office/drawing/2014/main" id="{00000000-0008-0000-0200-00002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39" name="HipChallengeImage" descr="Picture showing 8 characters.">
          <a:extLst>
            <a:ext uri="{FF2B5EF4-FFF2-40B4-BE49-F238E27FC236}">
              <a16:creationId xmlns:a16="http://schemas.microsoft.com/office/drawing/2014/main" id="{00000000-0008-0000-0200-00002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0" name="HipChallengeImage" descr="Picture showing 8 characters.">
          <a:extLst>
            <a:ext uri="{FF2B5EF4-FFF2-40B4-BE49-F238E27FC236}">
              <a16:creationId xmlns:a16="http://schemas.microsoft.com/office/drawing/2014/main" id="{00000000-0008-0000-0200-00002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1" name="HipChallengeImage" descr="Picture showing 8 characters.">
          <a:extLst>
            <a:ext uri="{FF2B5EF4-FFF2-40B4-BE49-F238E27FC236}">
              <a16:creationId xmlns:a16="http://schemas.microsoft.com/office/drawing/2014/main" id="{00000000-0008-0000-0200-00002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2" name="HipChallengeImage" descr="Picture showing 8 characters.">
          <a:extLst>
            <a:ext uri="{FF2B5EF4-FFF2-40B4-BE49-F238E27FC236}">
              <a16:creationId xmlns:a16="http://schemas.microsoft.com/office/drawing/2014/main" id="{00000000-0008-0000-0200-00002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3" name="HipChallengeImage" descr="Picture showing 8 characters.">
          <a:extLst>
            <a:ext uri="{FF2B5EF4-FFF2-40B4-BE49-F238E27FC236}">
              <a16:creationId xmlns:a16="http://schemas.microsoft.com/office/drawing/2014/main" id="{00000000-0008-0000-0200-00002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4" name="HipChallengeImage" descr="Picture showing 8 characters.">
          <a:extLst>
            <a:ext uri="{FF2B5EF4-FFF2-40B4-BE49-F238E27FC236}">
              <a16:creationId xmlns:a16="http://schemas.microsoft.com/office/drawing/2014/main" id="{00000000-0008-0000-0200-00002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5" name="HipChallengeImage" descr="Picture showing 8 characters.">
          <a:extLst>
            <a:ext uri="{FF2B5EF4-FFF2-40B4-BE49-F238E27FC236}">
              <a16:creationId xmlns:a16="http://schemas.microsoft.com/office/drawing/2014/main" id="{00000000-0008-0000-0200-00002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6" name="HipChallengeImage" descr="Picture showing 8 characters.">
          <a:extLst>
            <a:ext uri="{FF2B5EF4-FFF2-40B4-BE49-F238E27FC236}">
              <a16:creationId xmlns:a16="http://schemas.microsoft.com/office/drawing/2014/main" id="{00000000-0008-0000-0200-00002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7" name="HipChallengeImage" descr="Picture showing 8 characters.">
          <a:extLst>
            <a:ext uri="{FF2B5EF4-FFF2-40B4-BE49-F238E27FC236}">
              <a16:creationId xmlns:a16="http://schemas.microsoft.com/office/drawing/2014/main" id="{00000000-0008-0000-0200-00002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8" name="HipChallengeImage" descr="Picture showing 8 characters.">
          <a:extLst>
            <a:ext uri="{FF2B5EF4-FFF2-40B4-BE49-F238E27FC236}">
              <a16:creationId xmlns:a16="http://schemas.microsoft.com/office/drawing/2014/main" id="{00000000-0008-0000-0200-00003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49" name="HipChallengeImage" descr="Picture showing 8 characters.">
          <a:extLst>
            <a:ext uri="{FF2B5EF4-FFF2-40B4-BE49-F238E27FC236}">
              <a16:creationId xmlns:a16="http://schemas.microsoft.com/office/drawing/2014/main" id="{00000000-0008-0000-0200-00003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0" name="HipChallengeImage" descr="Picture showing 8 characters.">
          <a:extLst>
            <a:ext uri="{FF2B5EF4-FFF2-40B4-BE49-F238E27FC236}">
              <a16:creationId xmlns:a16="http://schemas.microsoft.com/office/drawing/2014/main" id="{00000000-0008-0000-0200-00003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1" name="HipChallengeImage" descr="Picture showing 8 characters.">
          <a:extLst>
            <a:ext uri="{FF2B5EF4-FFF2-40B4-BE49-F238E27FC236}">
              <a16:creationId xmlns:a16="http://schemas.microsoft.com/office/drawing/2014/main" id="{00000000-0008-0000-0200-00003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2" name="HipChallengeImage" descr="Picture showing 8 characters.">
          <a:extLst>
            <a:ext uri="{FF2B5EF4-FFF2-40B4-BE49-F238E27FC236}">
              <a16:creationId xmlns:a16="http://schemas.microsoft.com/office/drawing/2014/main" id="{00000000-0008-0000-0200-00003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3" name="HipChallengeImage" descr="Picture showing 8 characters.">
          <a:extLst>
            <a:ext uri="{FF2B5EF4-FFF2-40B4-BE49-F238E27FC236}">
              <a16:creationId xmlns:a16="http://schemas.microsoft.com/office/drawing/2014/main" id="{00000000-0008-0000-0200-00003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4" name="HipChallengeImage" descr="Picture showing 8 characters.">
          <a:extLst>
            <a:ext uri="{FF2B5EF4-FFF2-40B4-BE49-F238E27FC236}">
              <a16:creationId xmlns:a16="http://schemas.microsoft.com/office/drawing/2014/main" id="{00000000-0008-0000-0200-00003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5" name="HipChallengeImage" descr="Picture showing 8 characters.">
          <a:extLst>
            <a:ext uri="{FF2B5EF4-FFF2-40B4-BE49-F238E27FC236}">
              <a16:creationId xmlns:a16="http://schemas.microsoft.com/office/drawing/2014/main" id="{00000000-0008-0000-0200-00003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6" name="HipChallengeImage" descr="Picture showing 8 characters.">
          <a:extLst>
            <a:ext uri="{FF2B5EF4-FFF2-40B4-BE49-F238E27FC236}">
              <a16:creationId xmlns:a16="http://schemas.microsoft.com/office/drawing/2014/main" id="{00000000-0008-0000-0200-00003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7" name="HipChallengeImage" descr="Picture showing 8 characters.">
          <a:extLst>
            <a:ext uri="{FF2B5EF4-FFF2-40B4-BE49-F238E27FC236}">
              <a16:creationId xmlns:a16="http://schemas.microsoft.com/office/drawing/2014/main" id="{00000000-0008-0000-0200-00003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8" name="HipChallengeImage" descr="Picture showing 8 characters.">
          <a:extLst>
            <a:ext uri="{FF2B5EF4-FFF2-40B4-BE49-F238E27FC236}">
              <a16:creationId xmlns:a16="http://schemas.microsoft.com/office/drawing/2014/main" id="{00000000-0008-0000-0200-00003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59" name="HipChallengeImage" descr="Picture showing 8 characters.">
          <a:extLst>
            <a:ext uri="{FF2B5EF4-FFF2-40B4-BE49-F238E27FC236}">
              <a16:creationId xmlns:a16="http://schemas.microsoft.com/office/drawing/2014/main" id="{00000000-0008-0000-0200-00003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0" name="HipChallengeImage" descr="Picture showing 8 characters.">
          <a:extLst>
            <a:ext uri="{FF2B5EF4-FFF2-40B4-BE49-F238E27FC236}">
              <a16:creationId xmlns:a16="http://schemas.microsoft.com/office/drawing/2014/main" id="{00000000-0008-0000-0200-00003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1" name="HipChallengeImage" descr="Picture showing 8 characters.">
          <a:extLst>
            <a:ext uri="{FF2B5EF4-FFF2-40B4-BE49-F238E27FC236}">
              <a16:creationId xmlns:a16="http://schemas.microsoft.com/office/drawing/2014/main" id="{00000000-0008-0000-0200-00003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2" name="HipChallengeImage" descr="Picture showing 8 characters.">
          <a:extLst>
            <a:ext uri="{FF2B5EF4-FFF2-40B4-BE49-F238E27FC236}">
              <a16:creationId xmlns:a16="http://schemas.microsoft.com/office/drawing/2014/main" id="{00000000-0008-0000-0200-00003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3" name="HipChallengeImage" descr="Picture showing 8 characters.">
          <a:extLst>
            <a:ext uri="{FF2B5EF4-FFF2-40B4-BE49-F238E27FC236}">
              <a16:creationId xmlns:a16="http://schemas.microsoft.com/office/drawing/2014/main" id="{00000000-0008-0000-0200-00003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4" name="HipChallengeImage" descr="Picture showing 8 characters.">
          <a:extLst>
            <a:ext uri="{FF2B5EF4-FFF2-40B4-BE49-F238E27FC236}">
              <a16:creationId xmlns:a16="http://schemas.microsoft.com/office/drawing/2014/main" id="{00000000-0008-0000-0200-00004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5" name="HipChallengeImage" descr="Picture showing 8 characters.">
          <a:extLst>
            <a:ext uri="{FF2B5EF4-FFF2-40B4-BE49-F238E27FC236}">
              <a16:creationId xmlns:a16="http://schemas.microsoft.com/office/drawing/2014/main" id="{00000000-0008-0000-0200-00004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6" name="HipChallengeImage" descr="Picture showing 8 characters.">
          <a:extLst>
            <a:ext uri="{FF2B5EF4-FFF2-40B4-BE49-F238E27FC236}">
              <a16:creationId xmlns:a16="http://schemas.microsoft.com/office/drawing/2014/main" id="{00000000-0008-0000-0200-00004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7" name="HipChallengeImage" descr="Picture showing 8 characters.">
          <a:extLst>
            <a:ext uri="{FF2B5EF4-FFF2-40B4-BE49-F238E27FC236}">
              <a16:creationId xmlns:a16="http://schemas.microsoft.com/office/drawing/2014/main" id="{00000000-0008-0000-0200-00004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8" name="HipChallengeImage" descr="Picture showing 8 characters.">
          <a:extLst>
            <a:ext uri="{FF2B5EF4-FFF2-40B4-BE49-F238E27FC236}">
              <a16:creationId xmlns:a16="http://schemas.microsoft.com/office/drawing/2014/main" id="{00000000-0008-0000-0200-00004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69" name="HipChallengeImage" descr="Picture showing 8 characters.">
          <a:extLst>
            <a:ext uri="{FF2B5EF4-FFF2-40B4-BE49-F238E27FC236}">
              <a16:creationId xmlns:a16="http://schemas.microsoft.com/office/drawing/2014/main" id="{00000000-0008-0000-0200-00004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0" name="HipChallengeImage" descr="Picture showing 8 characters.">
          <a:extLst>
            <a:ext uri="{FF2B5EF4-FFF2-40B4-BE49-F238E27FC236}">
              <a16:creationId xmlns:a16="http://schemas.microsoft.com/office/drawing/2014/main" id="{00000000-0008-0000-0200-00004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1" name="HipChallengeImage" descr="Picture showing 8 characters.">
          <a:extLst>
            <a:ext uri="{FF2B5EF4-FFF2-40B4-BE49-F238E27FC236}">
              <a16:creationId xmlns:a16="http://schemas.microsoft.com/office/drawing/2014/main" id="{00000000-0008-0000-0200-00004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2" name="HipChallengeImage" descr="Picture showing 8 characters.">
          <a:extLst>
            <a:ext uri="{FF2B5EF4-FFF2-40B4-BE49-F238E27FC236}">
              <a16:creationId xmlns:a16="http://schemas.microsoft.com/office/drawing/2014/main" id="{00000000-0008-0000-0200-00004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3" name="HipChallengeImage" descr="Picture showing 8 characters.">
          <a:extLst>
            <a:ext uri="{FF2B5EF4-FFF2-40B4-BE49-F238E27FC236}">
              <a16:creationId xmlns:a16="http://schemas.microsoft.com/office/drawing/2014/main" id="{00000000-0008-0000-0200-00004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4" name="HipChallengeImage" descr="Picture showing 8 characters.">
          <a:extLst>
            <a:ext uri="{FF2B5EF4-FFF2-40B4-BE49-F238E27FC236}">
              <a16:creationId xmlns:a16="http://schemas.microsoft.com/office/drawing/2014/main" id="{00000000-0008-0000-0200-00004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5" name="HipChallengeImage" descr="Picture showing 8 characters.">
          <a:extLst>
            <a:ext uri="{FF2B5EF4-FFF2-40B4-BE49-F238E27FC236}">
              <a16:creationId xmlns:a16="http://schemas.microsoft.com/office/drawing/2014/main" id="{00000000-0008-0000-0200-00004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6" name="HipChallengeImage" descr="Picture showing 8 characters.">
          <a:extLst>
            <a:ext uri="{FF2B5EF4-FFF2-40B4-BE49-F238E27FC236}">
              <a16:creationId xmlns:a16="http://schemas.microsoft.com/office/drawing/2014/main" id="{00000000-0008-0000-0200-00004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7" name="HipChallengeImage" descr="Picture showing 8 characters.">
          <a:extLst>
            <a:ext uri="{FF2B5EF4-FFF2-40B4-BE49-F238E27FC236}">
              <a16:creationId xmlns:a16="http://schemas.microsoft.com/office/drawing/2014/main" id="{00000000-0008-0000-0200-00004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8" name="HipChallengeImage" descr="Picture showing 8 characters.">
          <a:extLst>
            <a:ext uri="{FF2B5EF4-FFF2-40B4-BE49-F238E27FC236}">
              <a16:creationId xmlns:a16="http://schemas.microsoft.com/office/drawing/2014/main" id="{00000000-0008-0000-0200-00004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79" name="HipChallengeImage" descr="Picture showing 8 characters.">
          <a:extLst>
            <a:ext uri="{FF2B5EF4-FFF2-40B4-BE49-F238E27FC236}">
              <a16:creationId xmlns:a16="http://schemas.microsoft.com/office/drawing/2014/main" id="{00000000-0008-0000-0200-00004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0" name="HipChallengeImage" descr="Picture showing 8 characters.">
          <a:extLst>
            <a:ext uri="{FF2B5EF4-FFF2-40B4-BE49-F238E27FC236}">
              <a16:creationId xmlns:a16="http://schemas.microsoft.com/office/drawing/2014/main" id="{00000000-0008-0000-0200-00005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1" name="HipChallengeImage" descr="Picture showing 8 characters.">
          <a:extLst>
            <a:ext uri="{FF2B5EF4-FFF2-40B4-BE49-F238E27FC236}">
              <a16:creationId xmlns:a16="http://schemas.microsoft.com/office/drawing/2014/main" id="{00000000-0008-0000-0200-00005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2" name="HipChallengeImage" descr="Picture showing 8 characters.">
          <a:extLst>
            <a:ext uri="{FF2B5EF4-FFF2-40B4-BE49-F238E27FC236}">
              <a16:creationId xmlns:a16="http://schemas.microsoft.com/office/drawing/2014/main" id="{00000000-0008-0000-0200-00005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3" name="HipChallengeImage" descr="Picture showing 8 characters.">
          <a:extLst>
            <a:ext uri="{FF2B5EF4-FFF2-40B4-BE49-F238E27FC236}">
              <a16:creationId xmlns:a16="http://schemas.microsoft.com/office/drawing/2014/main" id="{00000000-0008-0000-0200-00005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4" name="HipChallengeImage" descr="Picture showing 8 characters.">
          <a:extLst>
            <a:ext uri="{FF2B5EF4-FFF2-40B4-BE49-F238E27FC236}">
              <a16:creationId xmlns:a16="http://schemas.microsoft.com/office/drawing/2014/main" id="{00000000-0008-0000-0200-00005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5" name="HipChallengeImage" descr="Picture showing 8 characters.">
          <a:extLst>
            <a:ext uri="{FF2B5EF4-FFF2-40B4-BE49-F238E27FC236}">
              <a16:creationId xmlns:a16="http://schemas.microsoft.com/office/drawing/2014/main" id="{00000000-0008-0000-0200-00005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6" name="HipChallengeImage" descr="Picture showing 8 characters.">
          <a:extLst>
            <a:ext uri="{FF2B5EF4-FFF2-40B4-BE49-F238E27FC236}">
              <a16:creationId xmlns:a16="http://schemas.microsoft.com/office/drawing/2014/main" id="{00000000-0008-0000-0200-00005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7" name="HipChallengeImage" descr="Picture showing 8 characters.">
          <a:extLst>
            <a:ext uri="{FF2B5EF4-FFF2-40B4-BE49-F238E27FC236}">
              <a16:creationId xmlns:a16="http://schemas.microsoft.com/office/drawing/2014/main" id="{00000000-0008-0000-0200-00005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8" name="HipChallengeImage" descr="Picture showing 8 characters.">
          <a:extLst>
            <a:ext uri="{FF2B5EF4-FFF2-40B4-BE49-F238E27FC236}">
              <a16:creationId xmlns:a16="http://schemas.microsoft.com/office/drawing/2014/main" id="{00000000-0008-0000-0200-00005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89" name="HipChallengeImage" descr="Picture showing 8 characters.">
          <a:extLst>
            <a:ext uri="{FF2B5EF4-FFF2-40B4-BE49-F238E27FC236}">
              <a16:creationId xmlns:a16="http://schemas.microsoft.com/office/drawing/2014/main" id="{00000000-0008-0000-0200-00005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0" name="HipChallengeImage" descr="Picture showing 8 characters.">
          <a:extLst>
            <a:ext uri="{FF2B5EF4-FFF2-40B4-BE49-F238E27FC236}">
              <a16:creationId xmlns:a16="http://schemas.microsoft.com/office/drawing/2014/main" id="{00000000-0008-0000-0200-00005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1" name="HipChallengeImage" descr="Picture showing 8 characters.">
          <a:extLst>
            <a:ext uri="{FF2B5EF4-FFF2-40B4-BE49-F238E27FC236}">
              <a16:creationId xmlns:a16="http://schemas.microsoft.com/office/drawing/2014/main" id="{00000000-0008-0000-0200-00005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2" name="HipChallengeImage" descr="Picture showing 8 characters.">
          <a:extLst>
            <a:ext uri="{FF2B5EF4-FFF2-40B4-BE49-F238E27FC236}">
              <a16:creationId xmlns:a16="http://schemas.microsoft.com/office/drawing/2014/main" id="{00000000-0008-0000-0200-00005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3" name="HipChallengeImage" descr="Picture showing 8 characters.">
          <a:extLst>
            <a:ext uri="{FF2B5EF4-FFF2-40B4-BE49-F238E27FC236}">
              <a16:creationId xmlns:a16="http://schemas.microsoft.com/office/drawing/2014/main" id="{00000000-0008-0000-0200-00005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4" name="HipChallengeImage" descr="Picture showing 8 characters.">
          <a:extLst>
            <a:ext uri="{FF2B5EF4-FFF2-40B4-BE49-F238E27FC236}">
              <a16:creationId xmlns:a16="http://schemas.microsoft.com/office/drawing/2014/main" id="{00000000-0008-0000-0200-00005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5" name="HipChallengeImage" descr="Picture showing 8 characters.">
          <a:extLst>
            <a:ext uri="{FF2B5EF4-FFF2-40B4-BE49-F238E27FC236}">
              <a16:creationId xmlns:a16="http://schemas.microsoft.com/office/drawing/2014/main" id="{00000000-0008-0000-0200-00005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6" name="HipChallengeImage" descr="Picture showing 8 characters.">
          <a:extLst>
            <a:ext uri="{FF2B5EF4-FFF2-40B4-BE49-F238E27FC236}">
              <a16:creationId xmlns:a16="http://schemas.microsoft.com/office/drawing/2014/main" id="{00000000-0008-0000-0200-00006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7" name="HipChallengeImage" descr="Picture showing 8 characters.">
          <a:extLst>
            <a:ext uri="{FF2B5EF4-FFF2-40B4-BE49-F238E27FC236}">
              <a16:creationId xmlns:a16="http://schemas.microsoft.com/office/drawing/2014/main" id="{00000000-0008-0000-0200-00006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8" name="HipChallengeImage" descr="Picture showing 8 characters.">
          <a:extLst>
            <a:ext uri="{FF2B5EF4-FFF2-40B4-BE49-F238E27FC236}">
              <a16:creationId xmlns:a16="http://schemas.microsoft.com/office/drawing/2014/main" id="{00000000-0008-0000-0200-00006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99" name="HipChallengeImage" descr="Picture showing 8 characters.">
          <a:extLst>
            <a:ext uri="{FF2B5EF4-FFF2-40B4-BE49-F238E27FC236}">
              <a16:creationId xmlns:a16="http://schemas.microsoft.com/office/drawing/2014/main" id="{00000000-0008-0000-0200-00006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0" name="HipChallengeImage" descr="Picture showing 8 characters.">
          <a:extLst>
            <a:ext uri="{FF2B5EF4-FFF2-40B4-BE49-F238E27FC236}">
              <a16:creationId xmlns:a16="http://schemas.microsoft.com/office/drawing/2014/main" id="{00000000-0008-0000-0200-00006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1" name="HipChallengeImage" descr="Picture showing 8 characters.">
          <a:extLst>
            <a:ext uri="{FF2B5EF4-FFF2-40B4-BE49-F238E27FC236}">
              <a16:creationId xmlns:a16="http://schemas.microsoft.com/office/drawing/2014/main" id="{00000000-0008-0000-0200-00006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2" name="HipChallengeImage" descr="Picture showing 8 characters.">
          <a:extLst>
            <a:ext uri="{FF2B5EF4-FFF2-40B4-BE49-F238E27FC236}">
              <a16:creationId xmlns:a16="http://schemas.microsoft.com/office/drawing/2014/main" id="{00000000-0008-0000-0200-00006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3" name="HipChallengeImage" descr="Picture showing 8 characters.">
          <a:extLst>
            <a:ext uri="{FF2B5EF4-FFF2-40B4-BE49-F238E27FC236}">
              <a16:creationId xmlns:a16="http://schemas.microsoft.com/office/drawing/2014/main" id="{00000000-0008-0000-0200-00006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4" name="HipChallengeImage" descr="Picture showing 8 characters.">
          <a:extLst>
            <a:ext uri="{FF2B5EF4-FFF2-40B4-BE49-F238E27FC236}">
              <a16:creationId xmlns:a16="http://schemas.microsoft.com/office/drawing/2014/main" id="{00000000-0008-0000-0200-00006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5" name="HipChallengeImage" descr="Picture showing 8 characters.">
          <a:extLst>
            <a:ext uri="{FF2B5EF4-FFF2-40B4-BE49-F238E27FC236}">
              <a16:creationId xmlns:a16="http://schemas.microsoft.com/office/drawing/2014/main" id="{00000000-0008-0000-0200-00006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6" name="HipChallengeImage" descr="Picture showing 8 characters.">
          <a:extLst>
            <a:ext uri="{FF2B5EF4-FFF2-40B4-BE49-F238E27FC236}">
              <a16:creationId xmlns:a16="http://schemas.microsoft.com/office/drawing/2014/main" id="{00000000-0008-0000-0200-00006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7" name="HipChallengeImage" descr="Picture showing 8 characters.">
          <a:extLst>
            <a:ext uri="{FF2B5EF4-FFF2-40B4-BE49-F238E27FC236}">
              <a16:creationId xmlns:a16="http://schemas.microsoft.com/office/drawing/2014/main" id="{00000000-0008-0000-0200-00006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8" name="HipChallengeImage" descr="Picture showing 8 characters.">
          <a:extLst>
            <a:ext uri="{FF2B5EF4-FFF2-40B4-BE49-F238E27FC236}">
              <a16:creationId xmlns:a16="http://schemas.microsoft.com/office/drawing/2014/main" id="{00000000-0008-0000-0200-00006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09" name="HipChallengeImage" descr="Picture showing 8 characters.">
          <a:extLst>
            <a:ext uri="{FF2B5EF4-FFF2-40B4-BE49-F238E27FC236}">
              <a16:creationId xmlns:a16="http://schemas.microsoft.com/office/drawing/2014/main" id="{00000000-0008-0000-0200-00006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0" name="HipChallengeImage" descr="Picture showing 8 characters.">
          <a:extLst>
            <a:ext uri="{FF2B5EF4-FFF2-40B4-BE49-F238E27FC236}">
              <a16:creationId xmlns:a16="http://schemas.microsoft.com/office/drawing/2014/main" id="{00000000-0008-0000-0200-00006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1" name="HipChallengeImage" descr="Picture showing 8 characters.">
          <a:extLst>
            <a:ext uri="{FF2B5EF4-FFF2-40B4-BE49-F238E27FC236}">
              <a16:creationId xmlns:a16="http://schemas.microsoft.com/office/drawing/2014/main" id="{00000000-0008-0000-0200-00006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2" name="HipChallengeImage" descr="Picture showing 8 characters.">
          <a:extLst>
            <a:ext uri="{FF2B5EF4-FFF2-40B4-BE49-F238E27FC236}">
              <a16:creationId xmlns:a16="http://schemas.microsoft.com/office/drawing/2014/main" id="{00000000-0008-0000-0200-00007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3" name="HipChallengeImage" descr="Picture showing 8 characters.">
          <a:extLst>
            <a:ext uri="{FF2B5EF4-FFF2-40B4-BE49-F238E27FC236}">
              <a16:creationId xmlns:a16="http://schemas.microsoft.com/office/drawing/2014/main" id="{00000000-0008-0000-0200-00007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4" name="HipChallengeImage" descr="Picture showing 8 characters.">
          <a:extLst>
            <a:ext uri="{FF2B5EF4-FFF2-40B4-BE49-F238E27FC236}">
              <a16:creationId xmlns:a16="http://schemas.microsoft.com/office/drawing/2014/main" id="{00000000-0008-0000-0200-00007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5" name="HipChallengeImage" descr="Picture showing 8 characters.">
          <a:extLst>
            <a:ext uri="{FF2B5EF4-FFF2-40B4-BE49-F238E27FC236}">
              <a16:creationId xmlns:a16="http://schemas.microsoft.com/office/drawing/2014/main" id="{00000000-0008-0000-0200-00007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6" name="HipChallengeImage" descr="Picture showing 8 characters.">
          <a:extLst>
            <a:ext uri="{FF2B5EF4-FFF2-40B4-BE49-F238E27FC236}">
              <a16:creationId xmlns:a16="http://schemas.microsoft.com/office/drawing/2014/main" id="{00000000-0008-0000-0200-00007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7" name="HipChallengeImage" descr="Picture showing 8 characters.">
          <a:extLst>
            <a:ext uri="{FF2B5EF4-FFF2-40B4-BE49-F238E27FC236}">
              <a16:creationId xmlns:a16="http://schemas.microsoft.com/office/drawing/2014/main" id="{00000000-0008-0000-0200-00007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8" name="HipChallengeImage" descr="Picture showing 8 characters.">
          <a:extLst>
            <a:ext uri="{FF2B5EF4-FFF2-40B4-BE49-F238E27FC236}">
              <a16:creationId xmlns:a16="http://schemas.microsoft.com/office/drawing/2014/main" id="{00000000-0008-0000-0200-00007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19" name="HipChallengeImage" descr="Picture showing 8 characters.">
          <a:extLst>
            <a:ext uri="{FF2B5EF4-FFF2-40B4-BE49-F238E27FC236}">
              <a16:creationId xmlns:a16="http://schemas.microsoft.com/office/drawing/2014/main" id="{00000000-0008-0000-0200-00007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0" name="HipChallengeImage" descr="Picture showing 8 characters.">
          <a:extLst>
            <a:ext uri="{FF2B5EF4-FFF2-40B4-BE49-F238E27FC236}">
              <a16:creationId xmlns:a16="http://schemas.microsoft.com/office/drawing/2014/main" id="{00000000-0008-0000-0200-00007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1" name="HipChallengeImage" descr="Picture showing 8 characters.">
          <a:extLst>
            <a:ext uri="{FF2B5EF4-FFF2-40B4-BE49-F238E27FC236}">
              <a16:creationId xmlns:a16="http://schemas.microsoft.com/office/drawing/2014/main" id="{00000000-0008-0000-0200-00007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2" name="HipChallengeImage" descr="Picture showing 8 characters.">
          <a:extLst>
            <a:ext uri="{FF2B5EF4-FFF2-40B4-BE49-F238E27FC236}">
              <a16:creationId xmlns:a16="http://schemas.microsoft.com/office/drawing/2014/main" id="{00000000-0008-0000-0200-00007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3" name="HipChallengeImage" descr="Picture showing 8 characters.">
          <a:extLst>
            <a:ext uri="{FF2B5EF4-FFF2-40B4-BE49-F238E27FC236}">
              <a16:creationId xmlns:a16="http://schemas.microsoft.com/office/drawing/2014/main" id="{00000000-0008-0000-0200-00007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4" name="HipChallengeImage" descr="Picture showing 8 characters.">
          <a:extLst>
            <a:ext uri="{FF2B5EF4-FFF2-40B4-BE49-F238E27FC236}">
              <a16:creationId xmlns:a16="http://schemas.microsoft.com/office/drawing/2014/main" id="{00000000-0008-0000-0200-00007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5" name="HipChallengeImage" descr="Picture showing 8 characters.">
          <a:extLst>
            <a:ext uri="{FF2B5EF4-FFF2-40B4-BE49-F238E27FC236}">
              <a16:creationId xmlns:a16="http://schemas.microsoft.com/office/drawing/2014/main" id="{00000000-0008-0000-0200-00007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6" name="HipChallengeImage" descr="Picture showing 8 characters.">
          <a:extLst>
            <a:ext uri="{FF2B5EF4-FFF2-40B4-BE49-F238E27FC236}">
              <a16:creationId xmlns:a16="http://schemas.microsoft.com/office/drawing/2014/main" id="{00000000-0008-0000-0200-00007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7" name="HipChallengeImage" descr="Picture showing 8 characters.">
          <a:extLst>
            <a:ext uri="{FF2B5EF4-FFF2-40B4-BE49-F238E27FC236}">
              <a16:creationId xmlns:a16="http://schemas.microsoft.com/office/drawing/2014/main" id="{00000000-0008-0000-0200-00007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8" name="HipChallengeImage" descr="Picture showing 8 characters.">
          <a:extLst>
            <a:ext uri="{FF2B5EF4-FFF2-40B4-BE49-F238E27FC236}">
              <a16:creationId xmlns:a16="http://schemas.microsoft.com/office/drawing/2014/main" id="{00000000-0008-0000-0200-00008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29" name="HipChallengeImage" descr="Picture showing 8 characters.">
          <a:extLst>
            <a:ext uri="{FF2B5EF4-FFF2-40B4-BE49-F238E27FC236}">
              <a16:creationId xmlns:a16="http://schemas.microsoft.com/office/drawing/2014/main" id="{00000000-0008-0000-0200-00008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0" name="HipChallengeImage" descr="Picture showing 8 characters.">
          <a:extLst>
            <a:ext uri="{FF2B5EF4-FFF2-40B4-BE49-F238E27FC236}">
              <a16:creationId xmlns:a16="http://schemas.microsoft.com/office/drawing/2014/main" id="{00000000-0008-0000-0200-00008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1" name="HipChallengeImage" descr="Picture showing 8 characters.">
          <a:extLst>
            <a:ext uri="{FF2B5EF4-FFF2-40B4-BE49-F238E27FC236}">
              <a16:creationId xmlns:a16="http://schemas.microsoft.com/office/drawing/2014/main" id="{00000000-0008-0000-0200-00008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2" name="HipChallengeImage" descr="Picture showing 8 characters.">
          <a:extLst>
            <a:ext uri="{FF2B5EF4-FFF2-40B4-BE49-F238E27FC236}">
              <a16:creationId xmlns:a16="http://schemas.microsoft.com/office/drawing/2014/main" id="{00000000-0008-0000-0200-00008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3" name="HipChallengeImage" descr="Picture showing 8 characters.">
          <a:extLst>
            <a:ext uri="{FF2B5EF4-FFF2-40B4-BE49-F238E27FC236}">
              <a16:creationId xmlns:a16="http://schemas.microsoft.com/office/drawing/2014/main" id="{00000000-0008-0000-0200-00008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4" name="HipChallengeImage" descr="Picture showing 8 characters.">
          <a:extLst>
            <a:ext uri="{FF2B5EF4-FFF2-40B4-BE49-F238E27FC236}">
              <a16:creationId xmlns:a16="http://schemas.microsoft.com/office/drawing/2014/main" id="{00000000-0008-0000-0200-00008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5" name="HipChallengeImage" descr="Picture showing 8 characters.">
          <a:extLst>
            <a:ext uri="{FF2B5EF4-FFF2-40B4-BE49-F238E27FC236}">
              <a16:creationId xmlns:a16="http://schemas.microsoft.com/office/drawing/2014/main" id="{00000000-0008-0000-0200-00008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6" name="HipChallengeImage" descr="Picture showing 8 characters.">
          <a:extLst>
            <a:ext uri="{FF2B5EF4-FFF2-40B4-BE49-F238E27FC236}">
              <a16:creationId xmlns:a16="http://schemas.microsoft.com/office/drawing/2014/main" id="{00000000-0008-0000-0200-00008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7" name="HipChallengeImage" descr="Picture showing 8 characters.">
          <a:extLst>
            <a:ext uri="{FF2B5EF4-FFF2-40B4-BE49-F238E27FC236}">
              <a16:creationId xmlns:a16="http://schemas.microsoft.com/office/drawing/2014/main" id="{00000000-0008-0000-0200-00008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8" name="HipChallengeImage" descr="Picture showing 8 characters.">
          <a:extLst>
            <a:ext uri="{FF2B5EF4-FFF2-40B4-BE49-F238E27FC236}">
              <a16:creationId xmlns:a16="http://schemas.microsoft.com/office/drawing/2014/main" id="{00000000-0008-0000-0200-00008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39" name="HipChallengeImage" descr="Picture showing 8 characters.">
          <a:extLst>
            <a:ext uri="{FF2B5EF4-FFF2-40B4-BE49-F238E27FC236}">
              <a16:creationId xmlns:a16="http://schemas.microsoft.com/office/drawing/2014/main" id="{00000000-0008-0000-0200-00008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0" name="HipChallengeImage" descr="Picture showing 8 characters.">
          <a:extLst>
            <a:ext uri="{FF2B5EF4-FFF2-40B4-BE49-F238E27FC236}">
              <a16:creationId xmlns:a16="http://schemas.microsoft.com/office/drawing/2014/main" id="{00000000-0008-0000-0200-00008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1" name="HipChallengeImage" descr="Picture showing 8 characters.">
          <a:extLst>
            <a:ext uri="{FF2B5EF4-FFF2-40B4-BE49-F238E27FC236}">
              <a16:creationId xmlns:a16="http://schemas.microsoft.com/office/drawing/2014/main" id="{00000000-0008-0000-0200-00008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2" name="HipChallengeImage" descr="Picture showing 8 characters.">
          <a:extLst>
            <a:ext uri="{FF2B5EF4-FFF2-40B4-BE49-F238E27FC236}">
              <a16:creationId xmlns:a16="http://schemas.microsoft.com/office/drawing/2014/main" id="{00000000-0008-0000-0200-00008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3" name="HipChallengeImage" descr="Picture showing 8 characters.">
          <a:extLst>
            <a:ext uri="{FF2B5EF4-FFF2-40B4-BE49-F238E27FC236}">
              <a16:creationId xmlns:a16="http://schemas.microsoft.com/office/drawing/2014/main" id="{00000000-0008-0000-0200-00008F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4" name="HipChallengeImage" descr="Picture showing 8 characters.">
          <a:extLst>
            <a:ext uri="{FF2B5EF4-FFF2-40B4-BE49-F238E27FC236}">
              <a16:creationId xmlns:a16="http://schemas.microsoft.com/office/drawing/2014/main" id="{00000000-0008-0000-0200-00009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5" name="HipChallengeImage" descr="Picture showing 8 characters.">
          <a:extLst>
            <a:ext uri="{FF2B5EF4-FFF2-40B4-BE49-F238E27FC236}">
              <a16:creationId xmlns:a16="http://schemas.microsoft.com/office/drawing/2014/main" id="{00000000-0008-0000-0200-00009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6" name="HipChallengeImage" descr="Picture showing 8 characters.">
          <a:extLst>
            <a:ext uri="{FF2B5EF4-FFF2-40B4-BE49-F238E27FC236}">
              <a16:creationId xmlns:a16="http://schemas.microsoft.com/office/drawing/2014/main" id="{00000000-0008-0000-0200-00009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7" name="HipChallengeImage" descr="Picture showing 8 characters.">
          <a:extLst>
            <a:ext uri="{FF2B5EF4-FFF2-40B4-BE49-F238E27FC236}">
              <a16:creationId xmlns:a16="http://schemas.microsoft.com/office/drawing/2014/main" id="{00000000-0008-0000-0200-00009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8" name="HipChallengeImage" descr="Picture showing 8 characters.">
          <a:extLst>
            <a:ext uri="{FF2B5EF4-FFF2-40B4-BE49-F238E27FC236}">
              <a16:creationId xmlns:a16="http://schemas.microsoft.com/office/drawing/2014/main" id="{00000000-0008-0000-0200-00009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49" name="HipChallengeImage" descr="Picture showing 8 characters.">
          <a:extLst>
            <a:ext uri="{FF2B5EF4-FFF2-40B4-BE49-F238E27FC236}">
              <a16:creationId xmlns:a16="http://schemas.microsoft.com/office/drawing/2014/main" id="{00000000-0008-0000-0200-00009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0" name="HipChallengeImage" descr="Picture showing 8 characters.">
          <a:extLst>
            <a:ext uri="{FF2B5EF4-FFF2-40B4-BE49-F238E27FC236}">
              <a16:creationId xmlns:a16="http://schemas.microsoft.com/office/drawing/2014/main" id="{00000000-0008-0000-0200-00009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1" name="HipChallengeImage" descr="Picture showing 8 characters.">
          <a:extLst>
            <a:ext uri="{FF2B5EF4-FFF2-40B4-BE49-F238E27FC236}">
              <a16:creationId xmlns:a16="http://schemas.microsoft.com/office/drawing/2014/main" id="{00000000-0008-0000-0200-00009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2" name="HipChallengeImage" descr="Picture showing 8 characters.">
          <a:extLst>
            <a:ext uri="{FF2B5EF4-FFF2-40B4-BE49-F238E27FC236}">
              <a16:creationId xmlns:a16="http://schemas.microsoft.com/office/drawing/2014/main" id="{00000000-0008-0000-0200-00009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3" name="HipChallengeImage" descr="Picture showing 8 characters.">
          <a:extLst>
            <a:ext uri="{FF2B5EF4-FFF2-40B4-BE49-F238E27FC236}">
              <a16:creationId xmlns:a16="http://schemas.microsoft.com/office/drawing/2014/main" id="{00000000-0008-0000-0200-00009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4" name="HipChallengeImage" descr="Picture showing 8 characters.">
          <a:extLst>
            <a:ext uri="{FF2B5EF4-FFF2-40B4-BE49-F238E27FC236}">
              <a16:creationId xmlns:a16="http://schemas.microsoft.com/office/drawing/2014/main" id="{00000000-0008-0000-0200-00009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5" name="HipChallengeImage" descr="Picture showing 8 characters.">
          <a:extLst>
            <a:ext uri="{FF2B5EF4-FFF2-40B4-BE49-F238E27FC236}">
              <a16:creationId xmlns:a16="http://schemas.microsoft.com/office/drawing/2014/main" id="{00000000-0008-0000-0200-00009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6" name="HipChallengeImage" descr="Picture showing 8 characters.">
          <a:extLst>
            <a:ext uri="{FF2B5EF4-FFF2-40B4-BE49-F238E27FC236}">
              <a16:creationId xmlns:a16="http://schemas.microsoft.com/office/drawing/2014/main" id="{00000000-0008-0000-0200-00009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7" name="HipChallengeImage" descr="Picture showing 8 characters.">
          <a:extLst>
            <a:ext uri="{FF2B5EF4-FFF2-40B4-BE49-F238E27FC236}">
              <a16:creationId xmlns:a16="http://schemas.microsoft.com/office/drawing/2014/main" id="{00000000-0008-0000-0200-00009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58" name="HipChallengeImage" descr="Picture showing 8 characters.">
          <a:extLst>
            <a:ext uri="{FF2B5EF4-FFF2-40B4-BE49-F238E27FC236}">
              <a16:creationId xmlns:a16="http://schemas.microsoft.com/office/drawing/2014/main" id="{00000000-0008-0000-0200-00009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0</xdr:rowOff>
    </xdr:to>
    <xdr:sp macro="" textlink="">
      <xdr:nvSpPr>
        <xdr:cNvPr id="159" name="HipChallengeImage" descr="Picture showing 8 characters.">
          <a:extLst>
            <a:ext uri="{FF2B5EF4-FFF2-40B4-BE49-F238E27FC236}">
              <a16:creationId xmlns:a16="http://schemas.microsoft.com/office/drawing/2014/main" id="{00000000-0008-0000-0200-00009F000000}"/>
            </a:ext>
          </a:extLst>
        </xdr:cNvPr>
        <xdr:cNvSpPr>
          <a:spLocks noChangeAspect="1" noChangeArrowheads="1"/>
        </xdr:cNvSpPr>
      </xdr:nvSpPr>
      <xdr:spPr bwMode="auto">
        <a:xfrm>
          <a:off x="457200" y="514350"/>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0" name="HipChallengeImage" descr="Picture showing 8 characters.">
          <a:extLst>
            <a:ext uri="{FF2B5EF4-FFF2-40B4-BE49-F238E27FC236}">
              <a16:creationId xmlns:a16="http://schemas.microsoft.com/office/drawing/2014/main" id="{00000000-0008-0000-0200-0000A0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1" name="HipChallengeImage" descr="Picture showing 8 characters.">
          <a:extLst>
            <a:ext uri="{FF2B5EF4-FFF2-40B4-BE49-F238E27FC236}">
              <a16:creationId xmlns:a16="http://schemas.microsoft.com/office/drawing/2014/main" id="{00000000-0008-0000-0200-0000A1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2" name="HipChallengeImage" descr="Picture showing 8 characters.">
          <a:extLst>
            <a:ext uri="{FF2B5EF4-FFF2-40B4-BE49-F238E27FC236}">
              <a16:creationId xmlns:a16="http://schemas.microsoft.com/office/drawing/2014/main" id="{00000000-0008-0000-0200-0000A2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3" name="HipChallengeImage" descr="Picture showing 8 characters.">
          <a:extLst>
            <a:ext uri="{FF2B5EF4-FFF2-40B4-BE49-F238E27FC236}">
              <a16:creationId xmlns:a16="http://schemas.microsoft.com/office/drawing/2014/main" id="{00000000-0008-0000-0200-0000A3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4" name="HipChallengeImage" descr="Picture showing 8 characters.">
          <a:extLst>
            <a:ext uri="{FF2B5EF4-FFF2-40B4-BE49-F238E27FC236}">
              <a16:creationId xmlns:a16="http://schemas.microsoft.com/office/drawing/2014/main" id="{00000000-0008-0000-0200-0000A4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5" name="HipChallengeImage" descr="Picture showing 8 characters.">
          <a:extLst>
            <a:ext uri="{FF2B5EF4-FFF2-40B4-BE49-F238E27FC236}">
              <a16:creationId xmlns:a16="http://schemas.microsoft.com/office/drawing/2014/main" id="{00000000-0008-0000-0200-0000A5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6" name="HipChallengeImage" descr="Picture showing 8 characters.">
          <a:extLst>
            <a:ext uri="{FF2B5EF4-FFF2-40B4-BE49-F238E27FC236}">
              <a16:creationId xmlns:a16="http://schemas.microsoft.com/office/drawing/2014/main" id="{00000000-0008-0000-0200-0000A6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7" name="HipChallengeImage" descr="Picture showing 8 characters.">
          <a:extLst>
            <a:ext uri="{FF2B5EF4-FFF2-40B4-BE49-F238E27FC236}">
              <a16:creationId xmlns:a16="http://schemas.microsoft.com/office/drawing/2014/main" id="{00000000-0008-0000-0200-0000A7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8" name="HipChallengeImage" descr="Picture showing 8 characters.">
          <a:extLst>
            <a:ext uri="{FF2B5EF4-FFF2-40B4-BE49-F238E27FC236}">
              <a16:creationId xmlns:a16="http://schemas.microsoft.com/office/drawing/2014/main" id="{00000000-0008-0000-0200-0000A8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69" name="HipChallengeImage" descr="Picture showing 8 characters.">
          <a:extLst>
            <a:ext uri="{FF2B5EF4-FFF2-40B4-BE49-F238E27FC236}">
              <a16:creationId xmlns:a16="http://schemas.microsoft.com/office/drawing/2014/main" id="{00000000-0008-0000-0200-0000A9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0" name="HipChallengeImage" descr="Picture showing 8 characters.">
          <a:extLst>
            <a:ext uri="{FF2B5EF4-FFF2-40B4-BE49-F238E27FC236}">
              <a16:creationId xmlns:a16="http://schemas.microsoft.com/office/drawing/2014/main" id="{00000000-0008-0000-0200-0000AA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1" name="HipChallengeImage" descr="Picture showing 8 characters.">
          <a:extLst>
            <a:ext uri="{FF2B5EF4-FFF2-40B4-BE49-F238E27FC236}">
              <a16:creationId xmlns:a16="http://schemas.microsoft.com/office/drawing/2014/main" id="{00000000-0008-0000-0200-0000AB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2" name="HipChallengeImage" descr="Picture showing 8 characters.">
          <a:extLst>
            <a:ext uri="{FF2B5EF4-FFF2-40B4-BE49-F238E27FC236}">
              <a16:creationId xmlns:a16="http://schemas.microsoft.com/office/drawing/2014/main" id="{00000000-0008-0000-0200-0000AC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3" name="HipChallengeImage" descr="Picture showing 8 characters.">
          <a:extLst>
            <a:ext uri="{FF2B5EF4-FFF2-40B4-BE49-F238E27FC236}">
              <a16:creationId xmlns:a16="http://schemas.microsoft.com/office/drawing/2014/main" id="{00000000-0008-0000-0200-0000AD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xdr:row>
      <xdr:rowOff>0</xdr:rowOff>
    </xdr:from>
    <xdr:to>
      <xdr:col>1</xdr:col>
      <xdr:colOff>200025</xdr:colOff>
      <xdr:row>1</xdr:row>
      <xdr:rowOff>28575</xdr:rowOff>
    </xdr:to>
    <xdr:sp macro="" textlink="">
      <xdr:nvSpPr>
        <xdr:cNvPr id="174" name="HipChallengeImage" descr="Picture showing 8 characters.">
          <a:extLst>
            <a:ext uri="{FF2B5EF4-FFF2-40B4-BE49-F238E27FC236}">
              <a16:creationId xmlns:a16="http://schemas.microsoft.com/office/drawing/2014/main" id="{00000000-0008-0000-0200-0000AE000000}"/>
            </a:ext>
          </a:extLst>
        </xdr:cNvPr>
        <xdr:cNvSpPr>
          <a:spLocks noChangeAspect="1" noChangeArrowheads="1"/>
        </xdr:cNvSpPr>
      </xdr:nvSpPr>
      <xdr:spPr bwMode="auto">
        <a:xfrm>
          <a:off x="457200" y="514350"/>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200025</xdr:colOff>
      <xdr:row>2</xdr:row>
      <xdr:rowOff>28575</xdr:rowOff>
    </xdr:to>
    <xdr:sp macro="" textlink="">
      <xdr:nvSpPr>
        <xdr:cNvPr id="2" name="HipChallengeImage" descr="Picture showing 8 characters.">
          <a:extLst>
            <a:ext uri="{FF2B5EF4-FFF2-40B4-BE49-F238E27FC236}">
              <a16:creationId xmlns:a16="http://schemas.microsoft.com/office/drawing/2014/main" id="{00000000-0008-0000-0600-00000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 name="HipChallengeImage" descr="Picture showing 8 characters.">
          <a:extLst>
            <a:ext uri="{FF2B5EF4-FFF2-40B4-BE49-F238E27FC236}">
              <a16:creationId xmlns:a16="http://schemas.microsoft.com/office/drawing/2014/main" id="{00000000-0008-0000-0600-00000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 name="HipChallengeImage" descr="Picture showing 8 characters.">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 name="HipChallengeImage" descr="Picture showing 8 characters.">
          <a:extLst>
            <a:ext uri="{FF2B5EF4-FFF2-40B4-BE49-F238E27FC236}">
              <a16:creationId xmlns:a16="http://schemas.microsoft.com/office/drawing/2014/main" id="{00000000-0008-0000-0600-00000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 name="HipChallengeImage" descr="Picture showing 8 characters.">
          <a:extLst>
            <a:ext uri="{FF2B5EF4-FFF2-40B4-BE49-F238E27FC236}">
              <a16:creationId xmlns:a16="http://schemas.microsoft.com/office/drawing/2014/main" id="{00000000-0008-0000-0600-00000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 name="HipChallengeImage" descr="Picture showing 8 characters.">
          <a:extLst>
            <a:ext uri="{FF2B5EF4-FFF2-40B4-BE49-F238E27FC236}">
              <a16:creationId xmlns:a16="http://schemas.microsoft.com/office/drawing/2014/main" id="{00000000-0008-0000-0600-00000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 name="HipChallengeImage" descr="Picture showing 8 characters.">
          <a:extLst>
            <a:ext uri="{FF2B5EF4-FFF2-40B4-BE49-F238E27FC236}">
              <a16:creationId xmlns:a16="http://schemas.microsoft.com/office/drawing/2014/main" id="{00000000-0008-0000-0600-00000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 name="HipChallengeImage" descr="Picture showing 8 characters.">
          <a:extLst>
            <a:ext uri="{FF2B5EF4-FFF2-40B4-BE49-F238E27FC236}">
              <a16:creationId xmlns:a16="http://schemas.microsoft.com/office/drawing/2014/main" id="{00000000-0008-0000-0600-00000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 name="HipChallengeImage" descr="Picture showing 8 characters.">
          <a:extLst>
            <a:ext uri="{FF2B5EF4-FFF2-40B4-BE49-F238E27FC236}">
              <a16:creationId xmlns:a16="http://schemas.microsoft.com/office/drawing/2014/main" id="{00000000-0008-0000-0600-00000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 name="HipChallengeImage" descr="Picture showing 8 characters.">
          <a:extLst>
            <a:ext uri="{FF2B5EF4-FFF2-40B4-BE49-F238E27FC236}">
              <a16:creationId xmlns:a16="http://schemas.microsoft.com/office/drawing/2014/main" id="{00000000-0008-0000-0600-00000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 name="HipChallengeImage" descr="Picture showing 8 characters.">
          <a:extLst>
            <a:ext uri="{FF2B5EF4-FFF2-40B4-BE49-F238E27FC236}">
              <a16:creationId xmlns:a16="http://schemas.microsoft.com/office/drawing/2014/main" id="{00000000-0008-0000-0600-00000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 name="HipChallengeImage" descr="Picture showing 8 characters.">
          <a:extLst>
            <a:ext uri="{FF2B5EF4-FFF2-40B4-BE49-F238E27FC236}">
              <a16:creationId xmlns:a16="http://schemas.microsoft.com/office/drawing/2014/main" id="{00000000-0008-0000-0600-00000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 name="HipChallengeImage" descr="Picture showing 8 characters.">
          <a:extLst>
            <a:ext uri="{FF2B5EF4-FFF2-40B4-BE49-F238E27FC236}">
              <a16:creationId xmlns:a16="http://schemas.microsoft.com/office/drawing/2014/main" id="{00000000-0008-0000-0600-00000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 name="HipChallengeImage" descr="Picture showing 8 characters.">
          <a:extLst>
            <a:ext uri="{FF2B5EF4-FFF2-40B4-BE49-F238E27FC236}">
              <a16:creationId xmlns:a16="http://schemas.microsoft.com/office/drawing/2014/main" id="{00000000-0008-0000-0600-00000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 name="HipChallengeImage" descr="Picture showing 8 characters.">
          <a:extLst>
            <a:ext uri="{FF2B5EF4-FFF2-40B4-BE49-F238E27FC236}">
              <a16:creationId xmlns:a16="http://schemas.microsoft.com/office/drawing/2014/main" id="{00000000-0008-0000-0600-00001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7" name="HipChallengeImage" descr="Picture showing 8 characters.">
          <a:extLst>
            <a:ext uri="{FF2B5EF4-FFF2-40B4-BE49-F238E27FC236}">
              <a16:creationId xmlns:a16="http://schemas.microsoft.com/office/drawing/2014/main" id="{00000000-0008-0000-0600-00001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8" name="HipChallengeImage" descr="Picture showing 8 characters.">
          <a:extLst>
            <a:ext uri="{FF2B5EF4-FFF2-40B4-BE49-F238E27FC236}">
              <a16:creationId xmlns:a16="http://schemas.microsoft.com/office/drawing/2014/main" id="{00000000-0008-0000-0600-00001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9" name="HipChallengeImage" descr="Picture showing 8 characters.">
          <a:extLst>
            <a:ext uri="{FF2B5EF4-FFF2-40B4-BE49-F238E27FC236}">
              <a16:creationId xmlns:a16="http://schemas.microsoft.com/office/drawing/2014/main" id="{00000000-0008-0000-0600-00001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0" name="HipChallengeImage" descr="Picture showing 8 characters.">
          <a:extLst>
            <a:ext uri="{FF2B5EF4-FFF2-40B4-BE49-F238E27FC236}">
              <a16:creationId xmlns:a16="http://schemas.microsoft.com/office/drawing/2014/main" id="{00000000-0008-0000-0600-00001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1" name="HipChallengeImage" descr="Picture showing 8 characters.">
          <a:extLst>
            <a:ext uri="{FF2B5EF4-FFF2-40B4-BE49-F238E27FC236}">
              <a16:creationId xmlns:a16="http://schemas.microsoft.com/office/drawing/2014/main" id="{00000000-0008-0000-0600-00001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2" name="HipChallengeImage" descr="Picture showing 8 characters.">
          <a:extLst>
            <a:ext uri="{FF2B5EF4-FFF2-40B4-BE49-F238E27FC236}">
              <a16:creationId xmlns:a16="http://schemas.microsoft.com/office/drawing/2014/main" id="{00000000-0008-0000-0600-00001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3" name="HipChallengeImage" descr="Picture showing 8 characters.">
          <a:extLst>
            <a:ext uri="{FF2B5EF4-FFF2-40B4-BE49-F238E27FC236}">
              <a16:creationId xmlns:a16="http://schemas.microsoft.com/office/drawing/2014/main" id="{00000000-0008-0000-0600-00001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4" name="HipChallengeImage" descr="Picture showing 8 characters.">
          <a:extLst>
            <a:ext uri="{FF2B5EF4-FFF2-40B4-BE49-F238E27FC236}">
              <a16:creationId xmlns:a16="http://schemas.microsoft.com/office/drawing/2014/main" id="{00000000-0008-0000-0600-00001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5" name="HipChallengeImage" descr="Picture showing 8 characters.">
          <a:extLst>
            <a:ext uri="{FF2B5EF4-FFF2-40B4-BE49-F238E27FC236}">
              <a16:creationId xmlns:a16="http://schemas.microsoft.com/office/drawing/2014/main" id="{00000000-0008-0000-0600-00001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6" name="HipChallengeImage" descr="Picture showing 8 characters.">
          <a:extLst>
            <a:ext uri="{FF2B5EF4-FFF2-40B4-BE49-F238E27FC236}">
              <a16:creationId xmlns:a16="http://schemas.microsoft.com/office/drawing/2014/main" id="{00000000-0008-0000-0600-00001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7" name="HipChallengeImage" descr="Picture showing 8 characters.">
          <a:extLst>
            <a:ext uri="{FF2B5EF4-FFF2-40B4-BE49-F238E27FC236}">
              <a16:creationId xmlns:a16="http://schemas.microsoft.com/office/drawing/2014/main" id="{00000000-0008-0000-0600-00001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8" name="HipChallengeImage" descr="Picture showing 8 characters.">
          <a:extLst>
            <a:ext uri="{FF2B5EF4-FFF2-40B4-BE49-F238E27FC236}">
              <a16:creationId xmlns:a16="http://schemas.microsoft.com/office/drawing/2014/main" id="{00000000-0008-0000-0600-00001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29" name="HipChallengeImage" descr="Picture showing 8 characters.">
          <a:extLst>
            <a:ext uri="{FF2B5EF4-FFF2-40B4-BE49-F238E27FC236}">
              <a16:creationId xmlns:a16="http://schemas.microsoft.com/office/drawing/2014/main" id="{00000000-0008-0000-0600-00001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0" name="HipChallengeImage" descr="Picture showing 8 characters.">
          <a:extLst>
            <a:ext uri="{FF2B5EF4-FFF2-40B4-BE49-F238E27FC236}">
              <a16:creationId xmlns:a16="http://schemas.microsoft.com/office/drawing/2014/main" id="{00000000-0008-0000-0600-00001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1" name="HipChallengeImage" descr="Picture showing 8 characters.">
          <a:extLst>
            <a:ext uri="{FF2B5EF4-FFF2-40B4-BE49-F238E27FC236}">
              <a16:creationId xmlns:a16="http://schemas.microsoft.com/office/drawing/2014/main" id="{00000000-0008-0000-0600-00001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2" name="HipChallengeImage" descr="Picture showing 8 characters.">
          <a:extLst>
            <a:ext uri="{FF2B5EF4-FFF2-40B4-BE49-F238E27FC236}">
              <a16:creationId xmlns:a16="http://schemas.microsoft.com/office/drawing/2014/main" id="{00000000-0008-0000-0600-00002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3" name="HipChallengeImage" descr="Picture showing 8 characters.">
          <a:extLst>
            <a:ext uri="{FF2B5EF4-FFF2-40B4-BE49-F238E27FC236}">
              <a16:creationId xmlns:a16="http://schemas.microsoft.com/office/drawing/2014/main" id="{00000000-0008-0000-0600-00002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4" name="HipChallengeImage" descr="Picture showing 8 characters.">
          <a:extLst>
            <a:ext uri="{FF2B5EF4-FFF2-40B4-BE49-F238E27FC236}">
              <a16:creationId xmlns:a16="http://schemas.microsoft.com/office/drawing/2014/main" id="{00000000-0008-0000-0600-00002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5" name="HipChallengeImage" descr="Picture showing 8 characters.">
          <a:extLst>
            <a:ext uri="{FF2B5EF4-FFF2-40B4-BE49-F238E27FC236}">
              <a16:creationId xmlns:a16="http://schemas.microsoft.com/office/drawing/2014/main" id="{00000000-0008-0000-0600-00002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6" name="HipChallengeImage" descr="Picture showing 8 characters.">
          <a:extLst>
            <a:ext uri="{FF2B5EF4-FFF2-40B4-BE49-F238E27FC236}">
              <a16:creationId xmlns:a16="http://schemas.microsoft.com/office/drawing/2014/main" id="{00000000-0008-0000-0600-00002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7" name="HipChallengeImage" descr="Picture showing 8 characters.">
          <a:extLst>
            <a:ext uri="{FF2B5EF4-FFF2-40B4-BE49-F238E27FC236}">
              <a16:creationId xmlns:a16="http://schemas.microsoft.com/office/drawing/2014/main" id="{00000000-0008-0000-0600-00002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8" name="HipChallengeImage" descr="Picture showing 8 characters.">
          <a:extLst>
            <a:ext uri="{FF2B5EF4-FFF2-40B4-BE49-F238E27FC236}">
              <a16:creationId xmlns:a16="http://schemas.microsoft.com/office/drawing/2014/main" id="{00000000-0008-0000-0600-00002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39" name="HipChallengeImage" descr="Picture showing 8 characters.">
          <a:extLst>
            <a:ext uri="{FF2B5EF4-FFF2-40B4-BE49-F238E27FC236}">
              <a16:creationId xmlns:a16="http://schemas.microsoft.com/office/drawing/2014/main" id="{00000000-0008-0000-0600-00002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0" name="HipChallengeImage" descr="Picture showing 8 characters.">
          <a:extLst>
            <a:ext uri="{FF2B5EF4-FFF2-40B4-BE49-F238E27FC236}">
              <a16:creationId xmlns:a16="http://schemas.microsoft.com/office/drawing/2014/main" id="{00000000-0008-0000-0600-00002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1" name="HipChallengeImage" descr="Picture showing 8 characters.">
          <a:extLst>
            <a:ext uri="{FF2B5EF4-FFF2-40B4-BE49-F238E27FC236}">
              <a16:creationId xmlns:a16="http://schemas.microsoft.com/office/drawing/2014/main" id="{00000000-0008-0000-0600-00002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2" name="HipChallengeImage" descr="Picture showing 8 characters.">
          <a:extLst>
            <a:ext uri="{FF2B5EF4-FFF2-40B4-BE49-F238E27FC236}">
              <a16:creationId xmlns:a16="http://schemas.microsoft.com/office/drawing/2014/main" id="{00000000-0008-0000-0600-00002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3" name="HipChallengeImage" descr="Picture showing 8 characters.">
          <a:extLst>
            <a:ext uri="{FF2B5EF4-FFF2-40B4-BE49-F238E27FC236}">
              <a16:creationId xmlns:a16="http://schemas.microsoft.com/office/drawing/2014/main" id="{00000000-0008-0000-0600-00002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4" name="HipChallengeImage" descr="Picture showing 8 characters.">
          <a:extLst>
            <a:ext uri="{FF2B5EF4-FFF2-40B4-BE49-F238E27FC236}">
              <a16:creationId xmlns:a16="http://schemas.microsoft.com/office/drawing/2014/main" id="{00000000-0008-0000-0600-00002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5" name="HipChallengeImage" descr="Picture showing 8 characters.">
          <a:extLst>
            <a:ext uri="{FF2B5EF4-FFF2-40B4-BE49-F238E27FC236}">
              <a16:creationId xmlns:a16="http://schemas.microsoft.com/office/drawing/2014/main" id="{00000000-0008-0000-0600-00002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6" name="HipChallengeImage" descr="Picture showing 8 characters.">
          <a:extLst>
            <a:ext uri="{FF2B5EF4-FFF2-40B4-BE49-F238E27FC236}">
              <a16:creationId xmlns:a16="http://schemas.microsoft.com/office/drawing/2014/main" id="{00000000-0008-0000-0600-00002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7" name="HipChallengeImage" descr="Picture showing 8 characters.">
          <a:extLst>
            <a:ext uri="{FF2B5EF4-FFF2-40B4-BE49-F238E27FC236}">
              <a16:creationId xmlns:a16="http://schemas.microsoft.com/office/drawing/2014/main" id="{00000000-0008-0000-0600-00002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8" name="HipChallengeImage" descr="Picture showing 8 characters.">
          <a:extLst>
            <a:ext uri="{FF2B5EF4-FFF2-40B4-BE49-F238E27FC236}">
              <a16:creationId xmlns:a16="http://schemas.microsoft.com/office/drawing/2014/main" id="{00000000-0008-0000-0600-00003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49" name="HipChallengeImage" descr="Picture showing 8 characters.">
          <a:extLst>
            <a:ext uri="{FF2B5EF4-FFF2-40B4-BE49-F238E27FC236}">
              <a16:creationId xmlns:a16="http://schemas.microsoft.com/office/drawing/2014/main" id="{00000000-0008-0000-0600-00003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0" name="HipChallengeImage" descr="Picture showing 8 characters.">
          <a:extLst>
            <a:ext uri="{FF2B5EF4-FFF2-40B4-BE49-F238E27FC236}">
              <a16:creationId xmlns:a16="http://schemas.microsoft.com/office/drawing/2014/main" id="{00000000-0008-0000-0600-00003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1" name="HipChallengeImage" descr="Picture showing 8 characters.">
          <a:extLst>
            <a:ext uri="{FF2B5EF4-FFF2-40B4-BE49-F238E27FC236}">
              <a16:creationId xmlns:a16="http://schemas.microsoft.com/office/drawing/2014/main" id="{00000000-0008-0000-0600-00003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2" name="HipChallengeImage" descr="Picture showing 8 characters.">
          <a:extLst>
            <a:ext uri="{FF2B5EF4-FFF2-40B4-BE49-F238E27FC236}">
              <a16:creationId xmlns:a16="http://schemas.microsoft.com/office/drawing/2014/main" id="{00000000-0008-0000-0600-00003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3" name="HipChallengeImage" descr="Picture showing 8 characters.">
          <a:extLst>
            <a:ext uri="{FF2B5EF4-FFF2-40B4-BE49-F238E27FC236}">
              <a16:creationId xmlns:a16="http://schemas.microsoft.com/office/drawing/2014/main" id="{00000000-0008-0000-0600-00003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4" name="HipChallengeImage" descr="Picture showing 8 characters.">
          <a:extLst>
            <a:ext uri="{FF2B5EF4-FFF2-40B4-BE49-F238E27FC236}">
              <a16:creationId xmlns:a16="http://schemas.microsoft.com/office/drawing/2014/main" id="{00000000-0008-0000-0600-00003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5" name="HipChallengeImage" descr="Picture showing 8 characters.">
          <a:extLst>
            <a:ext uri="{FF2B5EF4-FFF2-40B4-BE49-F238E27FC236}">
              <a16:creationId xmlns:a16="http://schemas.microsoft.com/office/drawing/2014/main" id="{00000000-0008-0000-0600-00003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6" name="HipChallengeImage" descr="Picture showing 8 characters.">
          <a:extLst>
            <a:ext uri="{FF2B5EF4-FFF2-40B4-BE49-F238E27FC236}">
              <a16:creationId xmlns:a16="http://schemas.microsoft.com/office/drawing/2014/main" id="{00000000-0008-0000-0600-00003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7" name="HipChallengeImage" descr="Picture showing 8 characters.">
          <a:extLst>
            <a:ext uri="{FF2B5EF4-FFF2-40B4-BE49-F238E27FC236}">
              <a16:creationId xmlns:a16="http://schemas.microsoft.com/office/drawing/2014/main" id="{00000000-0008-0000-0600-00003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8" name="HipChallengeImage" descr="Picture showing 8 characters.">
          <a:extLst>
            <a:ext uri="{FF2B5EF4-FFF2-40B4-BE49-F238E27FC236}">
              <a16:creationId xmlns:a16="http://schemas.microsoft.com/office/drawing/2014/main" id="{00000000-0008-0000-0600-00003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59" name="HipChallengeImage" descr="Picture showing 8 characters.">
          <a:extLst>
            <a:ext uri="{FF2B5EF4-FFF2-40B4-BE49-F238E27FC236}">
              <a16:creationId xmlns:a16="http://schemas.microsoft.com/office/drawing/2014/main" id="{00000000-0008-0000-0600-00003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0" name="HipChallengeImage" descr="Picture showing 8 characters.">
          <a:extLst>
            <a:ext uri="{FF2B5EF4-FFF2-40B4-BE49-F238E27FC236}">
              <a16:creationId xmlns:a16="http://schemas.microsoft.com/office/drawing/2014/main" id="{00000000-0008-0000-0600-00003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1" name="HipChallengeImage" descr="Picture showing 8 characters.">
          <a:extLst>
            <a:ext uri="{FF2B5EF4-FFF2-40B4-BE49-F238E27FC236}">
              <a16:creationId xmlns:a16="http://schemas.microsoft.com/office/drawing/2014/main" id="{00000000-0008-0000-0600-00003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2" name="HipChallengeImage" descr="Picture showing 8 characters.">
          <a:extLst>
            <a:ext uri="{FF2B5EF4-FFF2-40B4-BE49-F238E27FC236}">
              <a16:creationId xmlns:a16="http://schemas.microsoft.com/office/drawing/2014/main" id="{00000000-0008-0000-0600-00003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3" name="HipChallengeImage" descr="Picture showing 8 characters.">
          <a:extLst>
            <a:ext uri="{FF2B5EF4-FFF2-40B4-BE49-F238E27FC236}">
              <a16:creationId xmlns:a16="http://schemas.microsoft.com/office/drawing/2014/main" id="{00000000-0008-0000-0600-00003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4" name="HipChallengeImage" descr="Picture showing 8 characters.">
          <a:extLst>
            <a:ext uri="{FF2B5EF4-FFF2-40B4-BE49-F238E27FC236}">
              <a16:creationId xmlns:a16="http://schemas.microsoft.com/office/drawing/2014/main" id="{00000000-0008-0000-0600-00004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5" name="HipChallengeImage" descr="Picture showing 8 characters.">
          <a:extLst>
            <a:ext uri="{FF2B5EF4-FFF2-40B4-BE49-F238E27FC236}">
              <a16:creationId xmlns:a16="http://schemas.microsoft.com/office/drawing/2014/main" id="{00000000-0008-0000-0600-00004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6" name="HipChallengeImage" descr="Picture showing 8 characters.">
          <a:extLst>
            <a:ext uri="{FF2B5EF4-FFF2-40B4-BE49-F238E27FC236}">
              <a16:creationId xmlns:a16="http://schemas.microsoft.com/office/drawing/2014/main" id="{00000000-0008-0000-0600-00004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7" name="HipChallengeImage" descr="Picture showing 8 characters.">
          <a:extLst>
            <a:ext uri="{FF2B5EF4-FFF2-40B4-BE49-F238E27FC236}">
              <a16:creationId xmlns:a16="http://schemas.microsoft.com/office/drawing/2014/main" id="{00000000-0008-0000-0600-00004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8" name="HipChallengeImage" descr="Picture showing 8 characters.">
          <a:extLst>
            <a:ext uri="{FF2B5EF4-FFF2-40B4-BE49-F238E27FC236}">
              <a16:creationId xmlns:a16="http://schemas.microsoft.com/office/drawing/2014/main" id="{00000000-0008-0000-0600-00004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69" name="HipChallengeImage" descr="Picture showing 8 characters.">
          <a:extLst>
            <a:ext uri="{FF2B5EF4-FFF2-40B4-BE49-F238E27FC236}">
              <a16:creationId xmlns:a16="http://schemas.microsoft.com/office/drawing/2014/main" id="{00000000-0008-0000-0600-00004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0" name="HipChallengeImage" descr="Picture showing 8 characters.">
          <a:extLst>
            <a:ext uri="{FF2B5EF4-FFF2-40B4-BE49-F238E27FC236}">
              <a16:creationId xmlns:a16="http://schemas.microsoft.com/office/drawing/2014/main" id="{00000000-0008-0000-0600-00004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1" name="HipChallengeImage" descr="Picture showing 8 characters.">
          <a:extLst>
            <a:ext uri="{FF2B5EF4-FFF2-40B4-BE49-F238E27FC236}">
              <a16:creationId xmlns:a16="http://schemas.microsoft.com/office/drawing/2014/main" id="{00000000-0008-0000-0600-00004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2" name="HipChallengeImage" descr="Picture showing 8 characters.">
          <a:extLst>
            <a:ext uri="{FF2B5EF4-FFF2-40B4-BE49-F238E27FC236}">
              <a16:creationId xmlns:a16="http://schemas.microsoft.com/office/drawing/2014/main" id="{00000000-0008-0000-0600-00004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3" name="HipChallengeImage" descr="Picture showing 8 characters.">
          <a:extLst>
            <a:ext uri="{FF2B5EF4-FFF2-40B4-BE49-F238E27FC236}">
              <a16:creationId xmlns:a16="http://schemas.microsoft.com/office/drawing/2014/main" id="{00000000-0008-0000-0600-00004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4" name="HipChallengeImage" descr="Picture showing 8 characters.">
          <a:extLst>
            <a:ext uri="{FF2B5EF4-FFF2-40B4-BE49-F238E27FC236}">
              <a16:creationId xmlns:a16="http://schemas.microsoft.com/office/drawing/2014/main" id="{00000000-0008-0000-0600-00004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5" name="HipChallengeImage" descr="Picture showing 8 characters.">
          <a:extLst>
            <a:ext uri="{FF2B5EF4-FFF2-40B4-BE49-F238E27FC236}">
              <a16:creationId xmlns:a16="http://schemas.microsoft.com/office/drawing/2014/main" id="{00000000-0008-0000-0600-00004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6" name="HipChallengeImage" descr="Picture showing 8 characters.">
          <a:extLst>
            <a:ext uri="{FF2B5EF4-FFF2-40B4-BE49-F238E27FC236}">
              <a16:creationId xmlns:a16="http://schemas.microsoft.com/office/drawing/2014/main" id="{00000000-0008-0000-0600-00004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7" name="HipChallengeImage" descr="Picture showing 8 characters.">
          <a:extLst>
            <a:ext uri="{FF2B5EF4-FFF2-40B4-BE49-F238E27FC236}">
              <a16:creationId xmlns:a16="http://schemas.microsoft.com/office/drawing/2014/main" id="{00000000-0008-0000-0600-00004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8" name="HipChallengeImage" descr="Picture showing 8 characters.">
          <a:extLst>
            <a:ext uri="{FF2B5EF4-FFF2-40B4-BE49-F238E27FC236}">
              <a16:creationId xmlns:a16="http://schemas.microsoft.com/office/drawing/2014/main" id="{00000000-0008-0000-0600-00004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79" name="HipChallengeImage" descr="Picture showing 8 characters.">
          <a:extLst>
            <a:ext uri="{FF2B5EF4-FFF2-40B4-BE49-F238E27FC236}">
              <a16:creationId xmlns:a16="http://schemas.microsoft.com/office/drawing/2014/main" id="{00000000-0008-0000-0600-00004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0" name="HipChallengeImage" descr="Picture showing 8 characters.">
          <a:extLst>
            <a:ext uri="{FF2B5EF4-FFF2-40B4-BE49-F238E27FC236}">
              <a16:creationId xmlns:a16="http://schemas.microsoft.com/office/drawing/2014/main" id="{00000000-0008-0000-0600-00005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1" name="HipChallengeImage" descr="Picture showing 8 characters.">
          <a:extLst>
            <a:ext uri="{FF2B5EF4-FFF2-40B4-BE49-F238E27FC236}">
              <a16:creationId xmlns:a16="http://schemas.microsoft.com/office/drawing/2014/main" id="{00000000-0008-0000-0600-00005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2" name="HipChallengeImage" descr="Picture showing 8 characters.">
          <a:extLst>
            <a:ext uri="{FF2B5EF4-FFF2-40B4-BE49-F238E27FC236}">
              <a16:creationId xmlns:a16="http://schemas.microsoft.com/office/drawing/2014/main" id="{00000000-0008-0000-0600-00005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3" name="HipChallengeImage" descr="Picture showing 8 characters.">
          <a:extLst>
            <a:ext uri="{FF2B5EF4-FFF2-40B4-BE49-F238E27FC236}">
              <a16:creationId xmlns:a16="http://schemas.microsoft.com/office/drawing/2014/main" id="{00000000-0008-0000-0600-00005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4" name="HipChallengeImage" descr="Picture showing 8 characters.">
          <a:extLst>
            <a:ext uri="{FF2B5EF4-FFF2-40B4-BE49-F238E27FC236}">
              <a16:creationId xmlns:a16="http://schemas.microsoft.com/office/drawing/2014/main" id="{00000000-0008-0000-0600-00005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5" name="HipChallengeImage" descr="Picture showing 8 characters.">
          <a:extLst>
            <a:ext uri="{FF2B5EF4-FFF2-40B4-BE49-F238E27FC236}">
              <a16:creationId xmlns:a16="http://schemas.microsoft.com/office/drawing/2014/main" id="{00000000-0008-0000-0600-00005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6" name="HipChallengeImage" descr="Picture showing 8 characters.">
          <a:extLst>
            <a:ext uri="{FF2B5EF4-FFF2-40B4-BE49-F238E27FC236}">
              <a16:creationId xmlns:a16="http://schemas.microsoft.com/office/drawing/2014/main" id="{00000000-0008-0000-0600-00005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7" name="HipChallengeImage" descr="Picture showing 8 characters.">
          <a:extLst>
            <a:ext uri="{FF2B5EF4-FFF2-40B4-BE49-F238E27FC236}">
              <a16:creationId xmlns:a16="http://schemas.microsoft.com/office/drawing/2014/main" id="{00000000-0008-0000-0600-00005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8" name="HipChallengeImage" descr="Picture showing 8 characters.">
          <a:extLst>
            <a:ext uri="{FF2B5EF4-FFF2-40B4-BE49-F238E27FC236}">
              <a16:creationId xmlns:a16="http://schemas.microsoft.com/office/drawing/2014/main" id="{00000000-0008-0000-0600-00005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89" name="HipChallengeImage" descr="Picture showing 8 characters.">
          <a:extLst>
            <a:ext uri="{FF2B5EF4-FFF2-40B4-BE49-F238E27FC236}">
              <a16:creationId xmlns:a16="http://schemas.microsoft.com/office/drawing/2014/main" id="{00000000-0008-0000-0600-00005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0" name="HipChallengeImage" descr="Picture showing 8 characters.">
          <a:extLst>
            <a:ext uri="{FF2B5EF4-FFF2-40B4-BE49-F238E27FC236}">
              <a16:creationId xmlns:a16="http://schemas.microsoft.com/office/drawing/2014/main" id="{00000000-0008-0000-0600-00005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1" name="HipChallengeImage" descr="Picture showing 8 characters.">
          <a:extLst>
            <a:ext uri="{FF2B5EF4-FFF2-40B4-BE49-F238E27FC236}">
              <a16:creationId xmlns:a16="http://schemas.microsoft.com/office/drawing/2014/main" id="{00000000-0008-0000-0600-00005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2" name="HipChallengeImage" descr="Picture showing 8 characters.">
          <a:extLst>
            <a:ext uri="{FF2B5EF4-FFF2-40B4-BE49-F238E27FC236}">
              <a16:creationId xmlns:a16="http://schemas.microsoft.com/office/drawing/2014/main" id="{00000000-0008-0000-0600-00005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3" name="HipChallengeImage" descr="Picture showing 8 characters.">
          <a:extLst>
            <a:ext uri="{FF2B5EF4-FFF2-40B4-BE49-F238E27FC236}">
              <a16:creationId xmlns:a16="http://schemas.microsoft.com/office/drawing/2014/main" id="{00000000-0008-0000-0600-00005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4" name="HipChallengeImage" descr="Picture showing 8 characters.">
          <a:extLst>
            <a:ext uri="{FF2B5EF4-FFF2-40B4-BE49-F238E27FC236}">
              <a16:creationId xmlns:a16="http://schemas.microsoft.com/office/drawing/2014/main" id="{00000000-0008-0000-0600-00005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5" name="HipChallengeImage" descr="Picture showing 8 characters.">
          <a:extLst>
            <a:ext uri="{FF2B5EF4-FFF2-40B4-BE49-F238E27FC236}">
              <a16:creationId xmlns:a16="http://schemas.microsoft.com/office/drawing/2014/main" id="{00000000-0008-0000-0600-00005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6" name="HipChallengeImage" descr="Picture showing 8 characters.">
          <a:extLst>
            <a:ext uri="{FF2B5EF4-FFF2-40B4-BE49-F238E27FC236}">
              <a16:creationId xmlns:a16="http://schemas.microsoft.com/office/drawing/2014/main" id="{00000000-0008-0000-0600-00006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7" name="HipChallengeImage" descr="Picture showing 8 characters.">
          <a:extLst>
            <a:ext uri="{FF2B5EF4-FFF2-40B4-BE49-F238E27FC236}">
              <a16:creationId xmlns:a16="http://schemas.microsoft.com/office/drawing/2014/main" id="{00000000-0008-0000-0600-00006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8" name="HipChallengeImage" descr="Picture showing 8 characters.">
          <a:extLst>
            <a:ext uri="{FF2B5EF4-FFF2-40B4-BE49-F238E27FC236}">
              <a16:creationId xmlns:a16="http://schemas.microsoft.com/office/drawing/2014/main" id="{00000000-0008-0000-0600-00006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99" name="HipChallengeImage" descr="Picture showing 8 characters.">
          <a:extLst>
            <a:ext uri="{FF2B5EF4-FFF2-40B4-BE49-F238E27FC236}">
              <a16:creationId xmlns:a16="http://schemas.microsoft.com/office/drawing/2014/main" id="{00000000-0008-0000-0600-00006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0" name="HipChallengeImage" descr="Picture showing 8 characters.">
          <a:extLst>
            <a:ext uri="{FF2B5EF4-FFF2-40B4-BE49-F238E27FC236}">
              <a16:creationId xmlns:a16="http://schemas.microsoft.com/office/drawing/2014/main" id="{00000000-0008-0000-0600-00006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1" name="HipChallengeImage" descr="Picture showing 8 characters.">
          <a:extLst>
            <a:ext uri="{FF2B5EF4-FFF2-40B4-BE49-F238E27FC236}">
              <a16:creationId xmlns:a16="http://schemas.microsoft.com/office/drawing/2014/main" id="{00000000-0008-0000-0600-00006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2" name="HipChallengeImage" descr="Picture showing 8 characters.">
          <a:extLst>
            <a:ext uri="{FF2B5EF4-FFF2-40B4-BE49-F238E27FC236}">
              <a16:creationId xmlns:a16="http://schemas.microsoft.com/office/drawing/2014/main" id="{00000000-0008-0000-0600-00006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3" name="HipChallengeImage" descr="Picture showing 8 characters.">
          <a:extLst>
            <a:ext uri="{FF2B5EF4-FFF2-40B4-BE49-F238E27FC236}">
              <a16:creationId xmlns:a16="http://schemas.microsoft.com/office/drawing/2014/main" id="{00000000-0008-0000-0600-00006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4" name="HipChallengeImage" descr="Picture showing 8 characters.">
          <a:extLst>
            <a:ext uri="{FF2B5EF4-FFF2-40B4-BE49-F238E27FC236}">
              <a16:creationId xmlns:a16="http://schemas.microsoft.com/office/drawing/2014/main" id="{00000000-0008-0000-0600-00006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5" name="HipChallengeImage" descr="Picture showing 8 characters.">
          <a:extLst>
            <a:ext uri="{FF2B5EF4-FFF2-40B4-BE49-F238E27FC236}">
              <a16:creationId xmlns:a16="http://schemas.microsoft.com/office/drawing/2014/main" id="{00000000-0008-0000-0600-00006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6" name="HipChallengeImage" descr="Picture showing 8 characters.">
          <a:extLst>
            <a:ext uri="{FF2B5EF4-FFF2-40B4-BE49-F238E27FC236}">
              <a16:creationId xmlns:a16="http://schemas.microsoft.com/office/drawing/2014/main" id="{00000000-0008-0000-0600-00006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7" name="HipChallengeImage" descr="Picture showing 8 characters.">
          <a:extLst>
            <a:ext uri="{FF2B5EF4-FFF2-40B4-BE49-F238E27FC236}">
              <a16:creationId xmlns:a16="http://schemas.microsoft.com/office/drawing/2014/main" id="{00000000-0008-0000-0600-00006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8" name="HipChallengeImage" descr="Picture showing 8 characters.">
          <a:extLst>
            <a:ext uri="{FF2B5EF4-FFF2-40B4-BE49-F238E27FC236}">
              <a16:creationId xmlns:a16="http://schemas.microsoft.com/office/drawing/2014/main" id="{00000000-0008-0000-0600-00006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09" name="HipChallengeImage" descr="Picture showing 8 characters.">
          <a:extLst>
            <a:ext uri="{FF2B5EF4-FFF2-40B4-BE49-F238E27FC236}">
              <a16:creationId xmlns:a16="http://schemas.microsoft.com/office/drawing/2014/main" id="{00000000-0008-0000-0600-00006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0" name="HipChallengeImage" descr="Picture showing 8 characters.">
          <a:extLst>
            <a:ext uri="{FF2B5EF4-FFF2-40B4-BE49-F238E27FC236}">
              <a16:creationId xmlns:a16="http://schemas.microsoft.com/office/drawing/2014/main" id="{00000000-0008-0000-0600-00006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1" name="HipChallengeImage" descr="Picture showing 8 characters.">
          <a:extLst>
            <a:ext uri="{FF2B5EF4-FFF2-40B4-BE49-F238E27FC236}">
              <a16:creationId xmlns:a16="http://schemas.microsoft.com/office/drawing/2014/main" id="{00000000-0008-0000-0600-00006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2" name="HipChallengeImage" descr="Picture showing 8 characters.">
          <a:extLst>
            <a:ext uri="{FF2B5EF4-FFF2-40B4-BE49-F238E27FC236}">
              <a16:creationId xmlns:a16="http://schemas.microsoft.com/office/drawing/2014/main" id="{00000000-0008-0000-0600-00007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3" name="HipChallengeImage" descr="Picture showing 8 characters.">
          <a:extLst>
            <a:ext uri="{FF2B5EF4-FFF2-40B4-BE49-F238E27FC236}">
              <a16:creationId xmlns:a16="http://schemas.microsoft.com/office/drawing/2014/main" id="{00000000-0008-0000-0600-00007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4" name="HipChallengeImage" descr="Picture showing 8 characters.">
          <a:extLst>
            <a:ext uri="{FF2B5EF4-FFF2-40B4-BE49-F238E27FC236}">
              <a16:creationId xmlns:a16="http://schemas.microsoft.com/office/drawing/2014/main" id="{00000000-0008-0000-0600-00007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5" name="HipChallengeImage" descr="Picture showing 8 characters.">
          <a:extLst>
            <a:ext uri="{FF2B5EF4-FFF2-40B4-BE49-F238E27FC236}">
              <a16:creationId xmlns:a16="http://schemas.microsoft.com/office/drawing/2014/main" id="{00000000-0008-0000-0600-00007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6" name="HipChallengeImage" descr="Picture showing 8 characters.">
          <a:extLst>
            <a:ext uri="{FF2B5EF4-FFF2-40B4-BE49-F238E27FC236}">
              <a16:creationId xmlns:a16="http://schemas.microsoft.com/office/drawing/2014/main" id="{00000000-0008-0000-0600-00007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7" name="HipChallengeImage" descr="Picture showing 8 characters.">
          <a:extLst>
            <a:ext uri="{FF2B5EF4-FFF2-40B4-BE49-F238E27FC236}">
              <a16:creationId xmlns:a16="http://schemas.microsoft.com/office/drawing/2014/main" id="{00000000-0008-0000-0600-00007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8" name="HipChallengeImage" descr="Picture showing 8 characters.">
          <a:extLst>
            <a:ext uri="{FF2B5EF4-FFF2-40B4-BE49-F238E27FC236}">
              <a16:creationId xmlns:a16="http://schemas.microsoft.com/office/drawing/2014/main" id="{00000000-0008-0000-0600-00007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19" name="HipChallengeImage" descr="Picture showing 8 characters.">
          <a:extLst>
            <a:ext uri="{FF2B5EF4-FFF2-40B4-BE49-F238E27FC236}">
              <a16:creationId xmlns:a16="http://schemas.microsoft.com/office/drawing/2014/main" id="{00000000-0008-0000-0600-00007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0" name="HipChallengeImage" descr="Picture showing 8 characters.">
          <a:extLst>
            <a:ext uri="{FF2B5EF4-FFF2-40B4-BE49-F238E27FC236}">
              <a16:creationId xmlns:a16="http://schemas.microsoft.com/office/drawing/2014/main" id="{00000000-0008-0000-0600-00007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1" name="HipChallengeImage" descr="Picture showing 8 characters.">
          <a:extLst>
            <a:ext uri="{FF2B5EF4-FFF2-40B4-BE49-F238E27FC236}">
              <a16:creationId xmlns:a16="http://schemas.microsoft.com/office/drawing/2014/main" id="{00000000-0008-0000-0600-00007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2" name="HipChallengeImage" descr="Picture showing 8 characters.">
          <a:extLst>
            <a:ext uri="{FF2B5EF4-FFF2-40B4-BE49-F238E27FC236}">
              <a16:creationId xmlns:a16="http://schemas.microsoft.com/office/drawing/2014/main" id="{00000000-0008-0000-0600-00007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3" name="HipChallengeImage" descr="Picture showing 8 characters.">
          <a:extLst>
            <a:ext uri="{FF2B5EF4-FFF2-40B4-BE49-F238E27FC236}">
              <a16:creationId xmlns:a16="http://schemas.microsoft.com/office/drawing/2014/main" id="{00000000-0008-0000-0600-00007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4" name="HipChallengeImage" descr="Picture showing 8 characters.">
          <a:extLst>
            <a:ext uri="{FF2B5EF4-FFF2-40B4-BE49-F238E27FC236}">
              <a16:creationId xmlns:a16="http://schemas.microsoft.com/office/drawing/2014/main" id="{00000000-0008-0000-0600-00007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5" name="HipChallengeImage" descr="Picture showing 8 characters.">
          <a:extLst>
            <a:ext uri="{FF2B5EF4-FFF2-40B4-BE49-F238E27FC236}">
              <a16:creationId xmlns:a16="http://schemas.microsoft.com/office/drawing/2014/main" id="{00000000-0008-0000-0600-00007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6" name="HipChallengeImage" descr="Picture showing 8 characters.">
          <a:extLst>
            <a:ext uri="{FF2B5EF4-FFF2-40B4-BE49-F238E27FC236}">
              <a16:creationId xmlns:a16="http://schemas.microsoft.com/office/drawing/2014/main" id="{00000000-0008-0000-0600-00007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7" name="HipChallengeImage" descr="Picture showing 8 characters.">
          <a:extLst>
            <a:ext uri="{FF2B5EF4-FFF2-40B4-BE49-F238E27FC236}">
              <a16:creationId xmlns:a16="http://schemas.microsoft.com/office/drawing/2014/main" id="{00000000-0008-0000-0600-00007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8" name="HipChallengeImage" descr="Picture showing 8 characters.">
          <a:extLst>
            <a:ext uri="{FF2B5EF4-FFF2-40B4-BE49-F238E27FC236}">
              <a16:creationId xmlns:a16="http://schemas.microsoft.com/office/drawing/2014/main" id="{00000000-0008-0000-0600-00008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29" name="HipChallengeImage" descr="Picture showing 8 characters.">
          <a:extLst>
            <a:ext uri="{FF2B5EF4-FFF2-40B4-BE49-F238E27FC236}">
              <a16:creationId xmlns:a16="http://schemas.microsoft.com/office/drawing/2014/main" id="{00000000-0008-0000-0600-00008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0" name="HipChallengeImage" descr="Picture showing 8 characters.">
          <a:extLst>
            <a:ext uri="{FF2B5EF4-FFF2-40B4-BE49-F238E27FC236}">
              <a16:creationId xmlns:a16="http://schemas.microsoft.com/office/drawing/2014/main" id="{00000000-0008-0000-0600-00008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1" name="HipChallengeImage" descr="Picture showing 8 characters.">
          <a:extLst>
            <a:ext uri="{FF2B5EF4-FFF2-40B4-BE49-F238E27FC236}">
              <a16:creationId xmlns:a16="http://schemas.microsoft.com/office/drawing/2014/main" id="{00000000-0008-0000-0600-00008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2" name="HipChallengeImage" descr="Picture showing 8 characters.">
          <a:extLst>
            <a:ext uri="{FF2B5EF4-FFF2-40B4-BE49-F238E27FC236}">
              <a16:creationId xmlns:a16="http://schemas.microsoft.com/office/drawing/2014/main" id="{00000000-0008-0000-0600-00008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3" name="HipChallengeImage" descr="Picture showing 8 characters.">
          <a:extLst>
            <a:ext uri="{FF2B5EF4-FFF2-40B4-BE49-F238E27FC236}">
              <a16:creationId xmlns:a16="http://schemas.microsoft.com/office/drawing/2014/main" id="{00000000-0008-0000-0600-00008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4" name="HipChallengeImage" descr="Picture showing 8 characters.">
          <a:extLst>
            <a:ext uri="{FF2B5EF4-FFF2-40B4-BE49-F238E27FC236}">
              <a16:creationId xmlns:a16="http://schemas.microsoft.com/office/drawing/2014/main" id="{00000000-0008-0000-0600-00008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5" name="HipChallengeImage" descr="Picture showing 8 characters.">
          <a:extLst>
            <a:ext uri="{FF2B5EF4-FFF2-40B4-BE49-F238E27FC236}">
              <a16:creationId xmlns:a16="http://schemas.microsoft.com/office/drawing/2014/main" id="{00000000-0008-0000-0600-00008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6" name="HipChallengeImage" descr="Picture showing 8 characters.">
          <a:extLst>
            <a:ext uri="{FF2B5EF4-FFF2-40B4-BE49-F238E27FC236}">
              <a16:creationId xmlns:a16="http://schemas.microsoft.com/office/drawing/2014/main" id="{00000000-0008-0000-0600-00008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7" name="HipChallengeImage" descr="Picture showing 8 characters.">
          <a:extLst>
            <a:ext uri="{FF2B5EF4-FFF2-40B4-BE49-F238E27FC236}">
              <a16:creationId xmlns:a16="http://schemas.microsoft.com/office/drawing/2014/main" id="{00000000-0008-0000-0600-00008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8" name="HipChallengeImage" descr="Picture showing 8 characters.">
          <a:extLst>
            <a:ext uri="{FF2B5EF4-FFF2-40B4-BE49-F238E27FC236}">
              <a16:creationId xmlns:a16="http://schemas.microsoft.com/office/drawing/2014/main" id="{00000000-0008-0000-0600-00008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39" name="HipChallengeImage" descr="Picture showing 8 characters.">
          <a:extLst>
            <a:ext uri="{FF2B5EF4-FFF2-40B4-BE49-F238E27FC236}">
              <a16:creationId xmlns:a16="http://schemas.microsoft.com/office/drawing/2014/main" id="{00000000-0008-0000-0600-00008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0" name="HipChallengeImage" descr="Picture showing 8 characters.">
          <a:extLst>
            <a:ext uri="{FF2B5EF4-FFF2-40B4-BE49-F238E27FC236}">
              <a16:creationId xmlns:a16="http://schemas.microsoft.com/office/drawing/2014/main" id="{00000000-0008-0000-0600-00008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1" name="HipChallengeImage" descr="Picture showing 8 characters.">
          <a:extLst>
            <a:ext uri="{FF2B5EF4-FFF2-40B4-BE49-F238E27FC236}">
              <a16:creationId xmlns:a16="http://schemas.microsoft.com/office/drawing/2014/main" id="{00000000-0008-0000-0600-00008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2" name="HipChallengeImage" descr="Picture showing 8 characters.">
          <a:extLst>
            <a:ext uri="{FF2B5EF4-FFF2-40B4-BE49-F238E27FC236}">
              <a16:creationId xmlns:a16="http://schemas.microsoft.com/office/drawing/2014/main" id="{00000000-0008-0000-0600-00008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3" name="HipChallengeImage" descr="Picture showing 8 characters.">
          <a:extLst>
            <a:ext uri="{FF2B5EF4-FFF2-40B4-BE49-F238E27FC236}">
              <a16:creationId xmlns:a16="http://schemas.microsoft.com/office/drawing/2014/main" id="{00000000-0008-0000-0600-00008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4" name="HipChallengeImage" descr="Picture showing 8 characters.">
          <a:extLst>
            <a:ext uri="{FF2B5EF4-FFF2-40B4-BE49-F238E27FC236}">
              <a16:creationId xmlns:a16="http://schemas.microsoft.com/office/drawing/2014/main" id="{00000000-0008-0000-0600-00009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5" name="HipChallengeImage" descr="Picture showing 8 characters.">
          <a:extLst>
            <a:ext uri="{FF2B5EF4-FFF2-40B4-BE49-F238E27FC236}">
              <a16:creationId xmlns:a16="http://schemas.microsoft.com/office/drawing/2014/main" id="{00000000-0008-0000-0600-00009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6" name="HipChallengeImage" descr="Picture showing 8 characters.">
          <a:extLst>
            <a:ext uri="{FF2B5EF4-FFF2-40B4-BE49-F238E27FC236}">
              <a16:creationId xmlns:a16="http://schemas.microsoft.com/office/drawing/2014/main" id="{00000000-0008-0000-0600-00009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7" name="HipChallengeImage" descr="Picture showing 8 characters.">
          <a:extLst>
            <a:ext uri="{FF2B5EF4-FFF2-40B4-BE49-F238E27FC236}">
              <a16:creationId xmlns:a16="http://schemas.microsoft.com/office/drawing/2014/main" id="{00000000-0008-0000-0600-00009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8" name="HipChallengeImage" descr="Picture showing 8 characters.">
          <a:extLst>
            <a:ext uri="{FF2B5EF4-FFF2-40B4-BE49-F238E27FC236}">
              <a16:creationId xmlns:a16="http://schemas.microsoft.com/office/drawing/2014/main" id="{00000000-0008-0000-0600-00009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49" name="HipChallengeImage" descr="Picture showing 8 characters.">
          <a:extLst>
            <a:ext uri="{FF2B5EF4-FFF2-40B4-BE49-F238E27FC236}">
              <a16:creationId xmlns:a16="http://schemas.microsoft.com/office/drawing/2014/main" id="{00000000-0008-0000-0600-00009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0" name="HipChallengeImage" descr="Picture showing 8 characters.">
          <a:extLst>
            <a:ext uri="{FF2B5EF4-FFF2-40B4-BE49-F238E27FC236}">
              <a16:creationId xmlns:a16="http://schemas.microsoft.com/office/drawing/2014/main" id="{00000000-0008-0000-0600-00009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1" name="HipChallengeImage" descr="Picture showing 8 characters.">
          <a:extLst>
            <a:ext uri="{FF2B5EF4-FFF2-40B4-BE49-F238E27FC236}">
              <a16:creationId xmlns:a16="http://schemas.microsoft.com/office/drawing/2014/main" id="{00000000-0008-0000-0600-00009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2" name="HipChallengeImage" descr="Picture showing 8 characters.">
          <a:extLst>
            <a:ext uri="{FF2B5EF4-FFF2-40B4-BE49-F238E27FC236}">
              <a16:creationId xmlns:a16="http://schemas.microsoft.com/office/drawing/2014/main" id="{00000000-0008-0000-0600-00009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3" name="HipChallengeImage" descr="Picture showing 8 characters.">
          <a:extLst>
            <a:ext uri="{FF2B5EF4-FFF2-40B4-BE49-F238E27FC236}">
              <a16:creationId xmlns:a16="http://schemas.microsoft.com/office/drawing/2014/main" id="{00000000-0008-0000-0600-00009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4" name="HipChallengeImage" descr="Picture showing 8 characters.">
          <a:extLst>
            <a:ext uri="{FF2B5EF4-FFF2-40B4-BE49-F238E27FC236}">
              <a16:creationId xmlns:a16="http://schemas.microsoft.com/office/drawing/2014/main" id="{00000000-0008-0000-0600-00009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5" name="HipChallengeImage" descr="Picture showing 8 characters.">
          <a:extLst>
            <a:ext uri="{FF2B5EF4-FFF2-40B4-BE49-F238E27FC236}">
              <a16:creationId xmlns:a16="http://schemas.microsoft.com/office/drawing/2014/main" id="{00000000-0008-0000-0600-00009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6" name="HipChallengeImage" descr="Picture showing 8 characters.">
          <a:extLst>
            <a:ext uri="{FF2B5EF4-FFF2-40B4-BE49-F238E27FC236}">
              <a16:creationId xmlns:a16="http://schemas.microsoft.com/office/drawing/2014/main" id="{00000000-0008-0000-0600-00009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7" name="HipChallengeImage" descr="Picture showing 8 characters.">
          <a:extLst>
            <a:ext uri="{FF2B5EF4-FFF2-40B4-BE49-F238E27FC236}">
              <a16:creationId xmlns:a16="http://schemas.microsoft.com/office/drawing/2014/main" id="{00000000-0008-0000-0600-00009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8" name="HipChallengeImage" descr="Picture showing 8 characters.">
          <a:extLst>
            <a:ext uri="{FF2B5EF4-FFF2-40B4-BE49-F238E27FC236}">
              <a16:creationId xmlns:a16="http://schemas.microsoft.com/office/drawing/2014/main" id="{00000000-0008-0000-0600-00009E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59" name="HipChallengeImage" descr="Picture showing 8 characters.">
          <a:extLst>
            <a:ext uri="{FF2B5EF4-FFF2-40B4-BE49-F238E27FC236}">
              <a16:creationId xmlns:a16="http://schemas.microsoft.com/office/drawing/2014/main" id="{00000000-0008-0000-0600-00009F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0" name="HipChallengeImage" descr="Picture showing 8 characters.">
          <a:extLst>
            <a:ext uri="{FF2B5EF4-FFF2-40B4-BE49-F238E27FC236}">
              <a16:creationId xmlns:a16="http://schemas.microsoft.com/office/drawing/2014/main" id="{00000000-0008-0000-0600-0000A0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1" name="HipChallengeImage" descr="Picture showing 8 characters.">
          <a:extLst>
            <a:ext uri="{FF2B5EF4-FFF2-40B4-BE49-F238E27FC236}">
              <a16:creationId xmlns:a16="http://schemas.microsoft.com/office/drawing/2014/main" id="{00000000-0008-0000-0600-0000A1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2" name="HipChallengeImage" descr="Picture showing 8 characters.">
          <a:extLst>
            <a:ext uri="{FF2B5EF4-FFF2-40B4-BE49-F238E27FC236}">
              <a16:creationId xmlns:a16="http://schemas.microsoft.com/office/drawing/2014/main" id="{00000000-0008-0000-0600-0000A2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3" name="HipChallengeImage" descr="Picture showing 8 characters.">
          <a:extLst>
            <a:ext uri="{FF2B5EF4-FFF2-40B4-BE49-F238E27FC236}">
              <a16:creationId xmlns:a16="http://schemas.microsoft.com/office/drawing/2014/main" id="{00000000-0008-0000-0600-0000A3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4" name="HipChallengeImage" descr="Picture showing 8 characters.">
          <a:extLst>
            <a:ext uri="{FF2B5EF4-FFF2-40B4-BE49-F238E27FC236}">
              <a16:creationId xmlns:a16="http://schemas.microsoft.com/office/drawing/2014/main" id="{00000000-0008-0000-0600-0000A4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5" name="HipChallengeImage" descr="Picture showing 8 characters.">
          <a:extLst>
            <a:ext uri="{FF2B5EF4-FFF2-40B4-BE49-F238E27FC236}">
              <a16:creationId xmlns:a16="http://schemas.microsoft.com/office/drawing/2014/main" id="{00000000-0008-0000-0600-0000A5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6" name="HipChallengeImage" descr="Picture showing 8 characters.">
          <a:extLst>
            <a:ext uri="{FF2B5EF4-FFF2-40B4-BE49-F238E27FC236}">
              <a16:creationId xmlns:a16="http://schemas.microsoft.com/office/drawing/2014/main" id="{00000000-0008-0000-0600-0000A6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7" name="HipChallengeImage" descr="Picture showing 8 characters.">
          <a:extLst>
            <a:ext uri="{FF2B5EF4-FFF2-40B4-BE49-F238E27FC236}">
              <a16:creationId xmlns:a16="http://schemas.microsoft.com/office/drawing/2014/main" id="{00000000-0008-0000-0600-0000A7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8" name="HipChallengeImage" descr="Picture showing 8 characters.">
          <a:extLst>
            <a:ext uri="{FF2B5EF4-FFF2-40B4-BE49-F238E27FC236}">
              <a16:creationId xmlns:a16="http://schemas.microsoft.com/office/drawing/2014/main" id="{00000000-0008-0000-0600-0000A8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69" name="HipChallengeImage" descr="Picture showing 8 characters.">
          <a:extLst>
            <a:ext uri="{FF2B5EF4-FFF2-40B4-BE49-F238E27FC236}">
              <a16:creationId xmlns:a16="http://schemas.microsoft.com/office/drawing/2014/main" id="{00000000-0008-0000-0600-0000A9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70" name="HipChallengeImage" descr="Picture showing 8 characters.">
          <a:extLst>
            <a:ext uri="{FF2B5EF4-FFF2-40B4-BE49-F238E27FC236}">
              <a16:creationId xmlns:a16="http://schemas.microsoft.com/office/drawing/2014/main" id="{00000000-0008-0000-0600-0000AA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71" name="HipChallengeImage" descr="Picture showing 8 characters.">
          <a:extLst>
            <a:ext uri="{FF2B5EF4-FFF2-40B4-BE49-F238E27FC236}">
              <a16:creationId xmlns:a16="http://schemas.microsoft.com/office/drawing/2014/main" id="{00000000-0008-0000-0600-0000AB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72" name="HipChallengeImage" descr="Picture showing 8 characters.">
          <a:extLst>
            <a:ext uri="{FF2B5EF4-FFF2-40B4-BE49-F238E27FC236}">
              <a16:creationId xmlns:a16="http://schemas.microsoft.com/office/drawing/2014/main" id="{00000000-0008-0000-0600-0000AC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xdr:row>
      <xdr:rowOff>0</xdr:rowOff>
    </xdr:from>
    <xdr:to>
      <xdr:col>1</xdr:col>
      <xdr:colOff>200025</xdr:colOff>
      <xdr:row>2</xdr:row>
      <xdr:rowOff>28575</xdr:rowOff>
    </xdr:to>
    <xdr:sp macro="" textlink="">
      <xdr:nvSpPr>
        <xdr:cNvPr id="173" name="HipChallengeImage" descr="Picture showing 8 characters.">
          <a:extLst>
            <a:ext uri="{FF2B5EF4-FFF2-40B4-BE49-F238E27FC236}">
              <a16:creationId xmlns:a16="http://schemas.microsoft.com/office/drawing/2014/main" id="{00000000-0008-0000-0600-0000AD000000}"/>
            </a:ext>
          </a:extLst>
        </xdr:cNvPr>
        <xdr:cNvSpPr>
          <a:spLocks noChangeAspect="1" noChangeArrowheads="1"/>
        </xdr:cNvSpPr>
      </xdr:nvSpPr>
      <xdr:spPr bwMode="auto">
        <a:xfrm>
          <a:off x="371475" y="257175"/>
          <a:ext cx="2000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Chủ đề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S125"/>
  <sheetViews>
    <sheetView tabSelected="1" topLeftCell="L1" zoomScale="70" zoomScaleNormal="70" workbookViewId="0">
      <selection activeCell="T1" sqref="T1:BA1048576"/>
    </sheetView>
  </sheetViews>
  <sheetFormatPr defaultRowHeight="12.75"/>
  <cols>
    <col min="1" max="1" width="4.75" style="274" customWidth="1"/>
    <col min="2" max="2" width="28.25" style="275" customWidth="1"/>
    <col min="3" max="3" width="0.125" style="216" hidden="1" customWidth="1"/>
    <col min="4" max="4" width="9" style="216" hidden="1" customWidth="1"/>
    <col min="5" max="6" width="9" style="216"/>
    <col min="7" max="7" width="7" style="216" customWidth="1"/>
    <col min="8" max="8" width="7.875" style="216" customWidth="1"/>
    <col min="9" max="9" width="9" style="216"/>
    <col min="10" max="10" width="9.375" style="216" bestFit="1" customWidth="1"/>
    <col min="11" max="11" width="10.625" style="216" customWidth="1"/>
    <col min="12" max="16" width="9" style="216"/>
    <col min="17" max="17" width="33" style="216" customWidth="1"/>
    <col min="18" max="18" width="25.5" style="216" customWidth="1"/>
    <col min="19" max="16384" width="9" style="216"/>
  </cols>
  <sheetData>
    <row r="1" spans="1:19">
      <c r="A1" s="214" t="s">
        <v>324</v>
      </c>
      <c r="B1" s="214"/>
      <c r="C1" s="215"/>
      <c r="D1" s="215"/>
      <c r="E1" s="215"/>
      <c r="F1" s="215"/>
      <c r="G1" s="215"/>
      <c r="H1" s="215"/>
      <c r="I1" s="215"/>
      <c r="J1" s="215"/>
      <c r="K1" s="215"/>
      <c r="L1" s="215"/>
      <c r="M1" s="215"/>
      <c r="N1" s="215"/>
      <c r="O1" s="215"/>
      <c r="P1" s="215"/>
      <c r="Q1" s="215"/>
      <c r="R1" s="215"/>
      <c r="S1" s="215"/>
    </row>
    <row r="2" spans="1:19" ht="25.5" customHeight="1">
      <c r="A2" s="217" t="s">
        <v>43</v>
      </c>
      <c r="B2" s="217"/>
      <c r="C2" s="217"/>
      <c r="D2" s="217"/>
      <c r="E2" s="217"/>
      <c r="F2" s="217"/>
      <c r="G2" s="217"/>
      <c r="H2" s="217"/>
      <c r="I2" s="217"/>
      <c r="J2" s="217"/>
      <c r="K2" s="217"/>
      <c r="L2" s="217"/>
      <c r="M2" s="217"/>
      <c r="N2" s="217"/>
      <c r="O2" s="217"/>
      <c r="P2" s="217"/>
      <c r="Q2" s="217"/>
      <c r="R2" s="217"/>
      <c r="S2" s="217"/>
    </row>
    <row r="3" spans="1:19" ht="15.75" customHeight="1">
      <c r="A3" s="218"/>
      <c r="B3" s="219"/>
      <c r="C3" s="215"/>
      <c r="D3" s="215"/>
      <c r="E3" s="215"/>
      <c r="F3" s="215"/>
      <c r="G3" s="215"/>
      <c r="H3" s="215"/>
      <c r="I3" s="215"/>
      <c r="J3" s="215"/>
      <c r="K3" s="215"/>
      <c r="L3" s="215"/>
      <c r="M3" s="215"/>
      <c r="N3" s="215"/>
      <c r="O3" s="215"/>
      <c r="P3" s="215"/>
      <c r="Q3" s="220" t="s">
        <v>47</v>
      </c>
      <c r="R3" s="220"/>
      <c r="S3" s="220"/>
    </row>
    <row r="4" spans="1:19" ht="27.75" customHeight="1">
      <c r="A4" s="221" t="s">
        <v>15</v>
      </c>
      <c r="B4" s="222" t="s">
        <v>14</v>
      </c>
      <c r="C4" s="215"/>
      <c r="D4" s="215"/>
      <c r="E4" s="223" t="s">
        <v>17</v>
      </c>
      <c r="F4" s="223" t="s">
        <v>1</v>
      </c>
      <c r="G4" s="223" t="s">
        <v>5</v>
      </c>
      <c r="H4" s="223"/>
      <c r="I4" s="223" t="s">
        <v>20</v>
      </c>
      <c r="J4" s="223" t="s">
        <v>10</v>
      </c>
      <c r="K4" s="224" t="s">
        <v>13</v>
      </c>
      <c r="L4" s="224"/>
      <c r="M4" s="224"/>
      <c r="N4" s="224"/>
      <c r="O4" s="224"/>
      <c r="P4" s="224"/>
      <c r="Q4" s="225" t="s">
        <v>22</v>
      </c>
      <c r="R4" s="225" t="s">
        <v>51</v>
      </c>
      <c r="S4" s="225" t="s">
        <v>12</v>
      </c>
    </row>
    <row r="5" spans="1:19" ht="27.75" customHeight="1">
      <c r="A5" s="226"/>
      <c r="B5" s="227"/>
      <c r="C5" s="215"/>
      <c r="D5" s="215"/>
      <c r="E5" s="223"/>
      <c r="F5" s="223"/>
      <c r="G5" s="223"/>
      <c r="H5" s="223"/>
      <c r="I5" s="223"/>
      <c r="J5" s="223"/>
      <c r="K5" s="223" t="s">
        <v>11</v>
      </c>
      <c r="L5" s="223"/>
      <c r="M5" s="223" t="s">
        <v>8</v>
      </c>
      <c r="N5" s="223"/>
      <c r="O5" s="228" t="s">
        <v>25</v>
      </c>
      <c r="P5" s="228" t="s">
        <v>3</v>
      </c>
      <c r="Q5" s="229"/>
      <c r="R5" s="229"/>
      <c r="S5" s="229"/>
    </row>
    <row r="6" spans="1:19" ht="38.25" customHeight="1">
      <c r="A6" s="226"/>
      <c r="B6" s="227"/>
      <c r="C6" s="215"/>
      <c r="D6" s="215"/>
      <c r="E6" s="228"/>
      <c r="F6" s="228"/>
      <c r="G6" s="230" t="s">
        <v>6</v>
      </c>
      <c r="H6" s="230" t="s">
        <v>7</v>
      </c>
      <c r="I6" s="228"/>
      <c r="J6" s="228"/>
      <c r="K6" s="230" t="s">
        <v>9</v>
      </c>
      <c r="L6" s="230" t="s">
        <v>2</v>
      </c>
      <c r="M6" s="230" t="s">
        <v>9</v>
      </c>
      <c r="N6" s="230" t="s">
        <v>2</v>
      </c>
      <c r="O6" s="231"/>
      <c r="P6" s="231"/>
      <c r="Q6" s="232"/>
      <c r="R6" s="232"/>
      <c r="S6" s="232"/>
    </row>
    <row r="7" spans="1:19" ht="29.25" customHeight="1">
      <c r="A7" s="233"/>
      <c r="B7" s="234" t="s">
        <v>4</v>
      </c>
      <c r="C7" s="235"/>
      <c r="D7" s="235"/>
      <c r="E7" s="236"/>
      <c r="F7" s="236"/>
      <c r="G7" s="236"/>
      <c r="H7" s="236"/>
      <c r="I7" s="236"/>
      <c r="J7" s="237">
        <f>J8</f>
        <v>144000</v>
      </c>
      <c r="K7" s="237">
        <f t="shared" ref="K7:P7" si="0">K8</f>
        <v>129600</v>
      </c>
      <c r="L7" s="237">
        <f t="shared" si="0"/>
        <v>0</v>
      </c>
      <c r="M7" s="237">
        <f t="shared" si="0"/>
        <v>14400</v>
      </c>
      <c r="N7" s="237">
        <f t="shared" si="0"/>
        <v>0</v>
      </c>
      <c r="O7" s="237">
        <f t="shared" si="0"/>
        <v>0</v>
      </c>
      <c r="P7" s="237">
        <f t="shared" si="0"/>
        <v>0</v>
      </c>
      <c r="Q7" s="236"/>
      <c r="R7" s="236"/>
      <c r="S7" s="236"/>
    </row>
    <row r="8" spans="1:19" s="241" customFormat="1" ht="23.25" customHeight="1">
      <c r="A8" s="234"/>
      <c r="B8" s="238" t="s">
        <v>57</v>
      </c>
      <c r="C8" s="239"/>
      <c r="D8" s="239"/>
      <c r="E8" s="239"/>
      <c r="F8" s="239"/>
      <c r="G8" s="239"/>
      <c r="H8" s="239"/>
      <c r="I8" s="239"/>
      <c r="J8" s="240">
        <f>J9+J15+J21+J31+J40+J57+J74+J83+J91+J95+J101</f>
        <v>144000</v>
      </c>
      <c r="K8" s="240">
        <f>K9+K15+K21+K31+K40+K57+K74+K83+K91+K95+K101</f>
        <v>129600</v>
      </c>
      <c r="L8" s="240">
        <f t="shared" ref="L8:M8" si="1">L9+L15+L21+L31+L40+L57+L74+L83+L91+L95+L101</f>
        <v>0</v>
      </c>
      <c r="M8" s="240">
        <f t="shared" si="1"/>
        <v>14400</v>
      </c>
      <c r="N8" s="240">
        <f>SUM(N10:N100)</f>
        <v>0</v>
      </c>
      <c r="O8" s="240">
        <f>SUM(O10:O100)</f>
        <v>0</v>
      </c>
      <c r="P8" s="240">
        <f>SUM(P10:P100)</f>
        <v>0</v>
      </c>
      <c r="Q8" s="239"/>
      <c r="R8" s="239"/>
      <c r="S8" s="239"/>
    </row>
    <row r="9" spans="1:19" s="241" customFormat="1" ht="23.25" customHeight="1">
      <c r="A9" s="234" t="s">
        <v>52</v>
      </c>
      <c r="B9" s="238" t="s">
        <v>370</v>
      </c>
      <c r="C9" s="239"/>
      <c r="D9" s="239"/>
      <c r="E9" s="239"/>
      <c r="F9" s="239"/>
      <c r="G9" s="239"/>
      <c r="H9" s="239"/>
      <c r="I9" s="239"/>
      <c r="J9" s="240">
        <f>SUM(J10:J14)</f>
        <v>9800</v>
      </c>
      <c r="K9" s="240">
        <f>SUM(K10:K14)</f>
        <v>8820</v>
      </c>
      <c r="L9" s="240">
        <f t="shared" ref="L9:M9" si="2">SUM(L10:L14)</f>
        <v>0</v>
      </c>
      <c r="M9" s="240">
        <f t="shared" si="2"/>
        <v>980</v>
      </c>
      <c r="N9" s="240"/>
      <c r="O9" s="240"/>
      <c r="P9" s="240"/>
      <c r="Q9" s="239"/>
      <c r="R9" s="239"/>
      <c r="S9" s="239"/>
    </row>
    <row r="10" spans="1:19" ht="76.5">
      <c r="A10" s="64" t="s">
        <v>325</v>
      </c>
      <c r="B10" s="143" t="s">
        <v>276</v>
      </c>
      <c r="C10" s="94"/>
      <c r="D10" s="94"/>
      <c r="E10" s="94" t="s">
        <v>339</v>
      </c>
      <c r="F10" s="94" t="s">
        <v>257</v>
      </c>
      <c r="G10" s="94">
        <v>117</v>
      </c>
      <c r="H10" s="94">
        <v>388</v>
      </c>
      <c r="I10" s="94">
        <v>2021</v>
      </c>
      <c r="J10" s="33">
        <f>K10+M10</f>
        <v>3000</v>
      </c>
      <c r="K10" s="33">
        <v>2700</v>
      </c>
      <c r="L10" s="33">
        <v>0</v>
      </c>
      <c r="M10" s="33">
        <f>3000*10%</f>
        <v>300</v>
      </c>
      <c r="N10" s="33">
        <v>0</v>
      </c>
      <c r="O10" s="33">
        <v>0</v>
      </c>
      <c r="P10" s="33">
        <v>0</v>
      </c>
      <c r="Q10" s="94" t="s">
        <v>278</v>
      </c>
      <c r="R10" s="94" t="s">
        <v>279</v>
      </c>
      <c r="S10" s="235"/>
    </row>
    <row r="11" spans="1:19" ht="63.75">
      <c r="A11" s="64" t="s">
        <v>326</v>
      </c>
      <c r="B11" s="143" t="s">
        <v>280</v>
      </c>
      <c r="C11" s="94"/>
      <c r="D11" s="94"/>
      <c r="E11" s="94" t="s">
        <v>339</v>
      </c>
      <c r="F11" s="94" t="s">
        <v>257</v>
      </c>
      <c r="G11" s="94">
        <v>65</v>
      </c>
      <c r="H11" s="94">
        <v>243</v>
      </c>
      <c r="I11" s="94">
        <v>2022</v>
      </c>
      <c r="J11" s="33">
        <f>K11+M11</f>
        <v>3000</v>
      </c>
      <c r="K11" s="33">
        <v>2700</v>
      </c>
      <c r="L11" s="33">
        <v>0</v>
      </c>
      <c r="M11" s="33">
        <f>3000*10%</f>
        <v>300</v>
      </c>
      <c r="N11" s="33">
        <v>0</v>
      </c>
      <c r="O11" s="33">
        <v>0</v>
      </c>
      <c r="P11" s="33">
        <v>0</v>
      </c>
      <c r="Q11" s="94" t="s">
        <v>281</v>
      </c>
      <c r="R11" s="94" t="s">
        <v>279</v>
      </c>
      <c r="S11" s="235"/>
    </row>
    <row r="12" spans="1:19" ht="51">
      <c r="A12" s="64" t="s">
        <v>327</v>
      </c>
      <c r="B12" s="143" t="s">
        <v>58</v>
      </c>
      <c r="C12" s="94"/>
      <c r="D12" s="94"/>
      <c r="E12" s="94" t="s">
        <v>339</v>
      </c>
      <c r="F12" s="94" t="s">
        <v>257</v>
      </c>
      <c r="G12" s="94">
        <v>108</v>
      </c>
      <c r="H12" s="94">
        <v>370</v>
      </c>
      <c r="I12" s="94">
        <v>2023</v>
      </c>
      <c r="J12" s="33">
        <f t="shared" ref="J12:J14" si="3">K12+M12</f>
        <v>2000</v>
      </c>
      <c r="K12" s="33">
        <v>1800</v>
      </c>
      <c r="L12" s="33">
        <v>0</v>
      </c>
      <c r="M12" s="33">
        <f>2000*10%</f>
        <v>200</v>
      </c>
      <c r="N12" s="33">
        <v>0</v>
      </c>
      <c r="O12" s="33">
        <v>0</v>
      </c>
      <c r="P12" s="33">
        <v>0</v>
      </c>
      <c r="Q12" s="94" t="s">
        <v>59</v>
      </c>
      <c r="R12" s="94" t="s">
        <v>60</v>
      </c>
      <c r="S12" s="235"/>
    </row>
    <row r="13" spans="1:19" ht="38.25">
      <c r="A13" s="64" t="s">
        <v>328</v>
      </c>
      <c r="B13" s="143" t="s">
        <v>282</v>
      </c>
      <c r="C13" s="94"/>
      <c r="D13" s="94"/>
      <c r="E13" s="94" t="s">
        <v>339</v>
      </c>
      <c r="F13" s="94" t="s">
        <v>257</v>
      </c>
      <c r="G13" s="94">
        <v>141</v>
      </c>
      <c r="H13" s="94">
        <v>504</v>
      </c>
      <c r="I13" s="94">
        <v>2023</v>
      </c>
      <c r="J13" s="33">
        <f t="shared" si="3"/>
        <v>1000</v>
      </c>
      <c r="K13" s="33">
        <v>900</v>
      </c>
      <c r="L13" s="33">
        <v>0</v>
      </c>
      <c r="M13" s="33">
        <f>1000*10%</f>
        <v>100</v>
      </c>
      <c r="N13" s="33">
        <v>0</v>
      </c>
      <c r="O13" s="33">
        <v>0</v>
      </c>
      <c r="P13" s="33">
        <v>0</v>
      </c>
      <c r="Q13" s="94" t="s">
        <v>283</v>
      </c>
      <c r="R13" s="94" t="s">
        <v>60</v>
      </c>
      <c r="S13" s="235"/>
    </row>
    <row r="14" spans="1:19" ht="38.25">
      <c r="A14" s="64" t="s">
        <v>329</v>
      </c>
      <c r="B14" s="143" t="s">
        <v>284</v>
      </c>
      <c r="C14" s="94"/>
      <c r="D14" s="94"/>
      <c r="E14" s="94" t="s">
        <v>339</v>
      </c>
      <c r="F14" s="94" t="s">
        <v>257</v>
      </c>
      <c r="G14" s="94">
        <v>42</v>
      </c>
      <c r="H14" s="94">
        <v>135</v>
      </c>
      <c r="I14" s="94">
        <v>2023</v>
      </c>
      <c r="J14" s="33">
        <f t="shared" si="3"/>
        <v>800</v>
      </c>
      <c r="K14" s="33">
        <v>720</v>
      </c>
      <c r="L14" s="33">
        <v>0</v>
      </c>
      <c r="M14" s="33">
        <f>800*10%</f>
        <v>80</v>
      </c>
      <c r="N14" s="33">
        <v>0</v>
      </c>
      <c r="O14" s="33">
        <v>0</v>
      </c>
      <c r="P14" s="33">
        <v>0</v>
      </c>
      <c r="Q14" s="94" t="s">
        <v>283</v>
      </c>
      <c r="R14" s="94" t="s">
        <v>60</v>
      </c>
      <c r="S14" s="235"/>
    </row>
    <row r="15" spans="1:19" s="241" customFormat="1" ht="23.25" customHeight="1">
      <c r="A15" s="234" t="s">
        <v>46</v>
      </c>
      <c r="B15" s="238" t="s">
        <v>371</v>
      </c>
      <c r="C15" s="239"/>
      <c r="D15" s="239"/>
      <c r="E15" s="239"/>
      <c r="F15" s="239"/>
      <c r="G15" s="239"/>
      <c r="H15" s="239"/>
      <c r="I15" s="239"/>
      <c r="J15" s="240">
        <f>SUM(J16:J20)</f>
        <v>15000</v>
      </c>
      <c r="K15" s="240">
        <f>SUM(K16:K20)</f>
        <v>13500</v>
      </c>
      <c r="L15" s="240">
        <f t="shared" ref="L15:M15" si="4">SUM(L16:L20)</f>
        <v>0</v>
      </c>
      <c r="M15" s="240">
        <f t="shared" si="4"/>
        <v>1500</v>
      </c>
      <c r="N15" s="240"/>
      <c r="O15" s="240"/>
      <c r="P15" s="240"/>
      <c r="Q15" s="239"/>
      <c r="R15" s="239"/>
      <c r="S15" s="239"/>
    </row>
    <row r="16" spans="1:19" ht="89.25">
      <c r="A16" s="64" t="s">
        <v>325</v>
      </c>
      <c r="B16" s="242" t="s">
        <v>88</v>
      </c>
      <c r="C16" s="92"/>
      <c r="D16" s="92"/>
      <c r="E16" s="94" t="s">
        <v>89</v>
      </c>
      <c r="F16" s="94" t="s">
        <v>257</v>
      </c>
      <c r="G16" s="93">
        <v>178</v>
      </c>
      <c r="H16" s="93">
        <v>1126</v>
      </c>
      <c r="I16" s="93" t="s">
        <v>128</v>
      </c>
      <c r="J16" s="33">
        <f>K16+M16</f>
        <v>3000</v>
      </c>
      <c r="K16" s="33">
        <v>2700</v>
      </c>
      <c r="L16" s="33"/>
      <c r="M16" s="33">
        <f>3000*10%</f>
        <v>300</v>
      </c>
      <c r="N16" s="33"/>
      <c r="O16" s="33"/>
      <c r="P16" s="33"/>
      <c r="Q16" s="94" t="s">
        <v>91</v>
      </c>
      <c r="R16" s="94" t="s">
        <v>92</v>
      </c>
      <c r="S16" s="235"/>
    </row>
    <row r="17" spans="1:19" ht="89.25">
      <c r="A17" s="64" t="s">
        <v>326</v>
      </c>
      <c r="B17" s="242" t="s">
        <v>93</v>
      </c>
      <c r="C17" s="92"/>
      <c r="D17" s="92"/>
      <c r="E17" s="94" t="s">
        <v>89</v>
      </c>
      <c r="F17" s="94" t="s">
        <v>257</v>
      </c>
      <c r="G17" s="93">
        <v>44</v>
      </c>
      <c r="H17" s="93">
        <v>258</v>
      </c>
      <c r="I17" s="91" t="s">
        <v>90</v>
      </c>
      <c r="J17" s="33">
        <f t="shared" ref="J17:J20" si="5">K17+M17</f>
        <v>3000</v>
      </c>
      <c r="K17" s="33">
        <v>2700</v>
      </c>
      <c r="L17" s="33"/>
      <c r="M17" s="33">
        <f t="shared" ref="M17:M20" si="6">3000*10%</f>
        <v>300</v>
      </c>
      <c r="N17" s="33"/>
      <c r="O17" s="33"/>
      <c r="P17" s="33"/>
      <c r="Q17" s="90" t="s">
        <v>94</v>
      </c>
      <c r="R17" s="94" t="s">
        <v>95</v>
      </c>
      <c r="S17" s="235"/>
    </row>
    <row r="18" spans="1:19" ht="89.25">
      <c r="A18" s="64" t="s">
        <v>327</v>
      </c>
      <c r="B18" s="242" t="s">
        <v>96</v>
      </c>
      <c r="C18" s="92"/>
      <c r="D18" s="92"/>
      <c r="E18" s="94" t="s">
        <v>89</v>
      </c>
      <c r="F18" s="94" t="s">
        <v>257</v>
      </c>
      <c r="G18" s="93">
        <v>49</v>
      </c>
      <c r="H18" s="93">
        <v>261</v>
      </c>
      <c r="I18" s="91" t="s">
        <v>97</v>
      </c>
      <c r="J18" s="33">
        <f t="shared" si="5"/>
        <v>3000</v>
      </c>
      <c r="K18" s="33">
        <v>2700</v>
      </c>
      <c r="L18" s="33"/>
      <c r="M18" s="33">
        <f t="shared" si="6"/>
        <v>300</v>
      </c>
      <c r="N18" s="33"/>
      <c r="O18" s="33"/>
      <c r="P18" s="33"/>
      <c r="Q18" s="90" t="s">
        <v>98</v>
      </c>
      <c r="R18" s="94" t="s">
        <v>99</v>
      </c>
      <c r="S18" s="235"/>
    </row>
    <row r="19" spans="1:19" ht="89.25">
      <c r="A19" s="64" t="s">
        <v>328</v>
      </c>
      <c r="B19" s="242" t="s">
        <v>100</v>
      </c>
      <c r="C19" s="92"/>
      <c r="D19" s="92"/>
      <c r="E19" s="94" t="s">
        <v>89</v>
      </c>
      <c r="F19" s="94" t="s">
        <v>257</v>
      </c>
      <c r="G19" s="93">
        <v>71</v>
      </c>
      <c r="H19" s="93">
        <v>376</v>
      </c>
      <c r="I19" s="91" t="s">
        <v>104</v>
      </c>
      <c r="J19" s="33">
        <f t="shared" si="5"/>
        <v>3000</v>
      </c>
      <c r="K19" s="33">
        <v>2700</v>
      </c>
      <c r="L19" s="33"/>
      <c r="M19" s="33">
        <f t="shared" si="6"/>
        <v>300</v>
      </c>
      <c r="N19" s="33"/>
      <c r="O19" s="33"/>
      <c r="P19" s="33"/>
      <c r="Q19" s="90" t="s">
        <v>101</v>
      </c>
      <c r="R19" s="94" t="s">
        <v>102</v>
      </c>
      <c r="S19" s="235"/>
    </row>
    <row r="20" spans="1:19" ht="89.25">
      <c r="A20" s="64" t="s">
        <v>329</v>
      </c>
      <c r="B20" s="242" t="s">
        <v>103</v>
      </c>
      <c r="C20" s="92"/>
      <c r="D20" s="92"/>
      <c r="E20" s="94" t="s">
        <v>89</v>
      </c>
      <c r="F20" s="94" t="s">
        <v>257</v>
      </c>
      <c r="G20" s="93">
        <v>58</v>
      </c>
      <c r="H20" s="93">
        <v>281</v>
      </c>
      <c r="I20" s="91" t="s">
        <v>129</v>
      </c>
      <c r="J20" s="33">
        <f t="shared" si="5"/>
        <v>3000</v>
      </c>
      <c r="K20" s="33">
        <v>2700</v>
      </c>
      <c r="L20" s="33"/>
      <c r="M20" s="33">
        <f t="shared" si="6"/>
        <v>300</v>
      </c>
      <c r="N20" s="33"/>
      <c r="O20" s="33"/>
      <c r="P20" s="33"/>
      <c r="Q20" s="90" t="s">
        <v>105</v>
      </c>
      <c r="R20" s="94" t="s">
        <v>106</v>
      </c>
      <c r="S20" s="235"/>
    </row>
    <row r="21" spans="1:19" s="241" customFormat="1" ht="23.25" customHeight="1">
      <c r="A21" s="234" t="s">
        <v>372</v>
      </c>
      <c r="B21" s="238" t="s">
        <v>139</v>
      </c>
      <c r="C21" s="239"/>
      <c r="D21" s="239"/>
      <c r="E21" s="239"/>
      <c r="F21" s="239"/>
      <c r="G21" s="239"/>
      <c r="H21" s="239"/>
      <c r="I21" s="239"/>
      <c r="J21" s="240">
        <f>SUM(J22:J30)</f>
        <v>24400</v>
      </c>
      <c r="K21" s="240">
        <f>SUM(K22:K30)</f>
        <v>21960</v>
      </c>
      <c r="L21" s="240">
        <f t="shared" ref="L21:M21" si="7">SUM(L22:L30)</f>
        <v>0</v>
      </c>
      <c r="M21" s="240">
        <f t="shared" si="7"/>
        <v>2440</v>
      </c>
      <c r="N21" s="240"/>
      <c r="O21" s="240"/>
      <c r="P21" s="240"/>
      <c r="Q21" s="239"/>
      <c r="R21" s="239"/>
      <c r="S21" s="239"/>
    </row>
    <row r="22" spans="1:19" s="247" customFormat="1" ht="90">
      <c r="A22" s="243">
        <v>1</v>
      </c>
      <c r="B22" s="61" t="s">
        <v>477</v>
      </c>
      <c r="C22" s="244"/>
      <c r="D22" s="244"/>
      <c r="E22" s="245" t="s">
        <v>139</v>
      </c>
      <c r="F22" s="94" t="s">
        <v>257</v>
      </c>
      <c r="G22" s="245">
        <v>87</v>
      </c>
      <c r="H22" s="245">
        <v>156</v>
      </c>
      <c r="I22" s="245">
        <v>2021</v>
      </c>
      <c r="J22" s="246">
        <f>K22+M22</f>
        <v>3000</v>
      </c>
      <c r="K22" s="246">
        <v>2700</v>
      </c>
      <c r="L22" s="246"/>
      <c r="M22" s="246">
        <f>3000*10%</f>
        <v>300</v>
      </c>
      <c r="N22" s="246"/>
      <c r="O22" s="246"/>
      <c r="P22" s="246"/>
      <c r="Q22" s="245" t="s">
        <v>140</v>
      </c>
      <c r="R22" s="245" t="s">
        <v>141</v>
      </c>
      <c r="S22" s="245"/>
    </row>
    <row r="23" spans="1:19" s="247" customFormat="1" ht="90">
      <c r="A23" s="243">
        <v>2</v>
      </c>
      <c r="B23" s="61" t="s">
        <v>478</v>
      </c>
      <c r="C23" s="244"/>
      <c r="D23" s="244"/>
      <c r="E23" s="245" t="s">
        <v>139</v>
      </c>
      <c r="F23" s="94" t="s">
        <v>257</v>
      </c>
      <c r="G23" s="245">
        <v>65</v>
      </c>
      <c r="H23" s="245">
        <v>142</v>
      </c>
      <c r="I23" s="245">
        <v>2021</v>
      </c>
      <c r="J23" s="246">
        <f t="shared" ref="J23:J30" si="8">K23+M23</f>
        <v>2500</v>
      </c>
      <c r="K23" s="246">
        <v>2250</v>
      </c>
      <c r="L23" s="246"/>
      <c r="M23" s="246">
        <f>2500*10%</f>
        <v>250</v>
      </c>
      <c r="N23" s="246"/>
      <c r="O23" s="246"/>
      <c r="P23" s="246"/>
      <c r="Q23" s="245" t="s">
        <v>140</v>
      </c>
      <c r="R23" s="245" t="s">
        <v>479</v>
      </c>
      <c r="S23" s="245"/>
    </row>
    <row r="24" spans="1:19" s="247" customFormat="1" ht="90">
      <c r="A24" s="243">
        <v>3</v>
      </c>
      <c r="B24" s="61" t="s">
        <v>480</v>
      </c>
      <c r="C24" s="244"/>
      <c r="D24" s="244"/>
      <c r="E24" s="245" t="s">
        <v>139</v>
      </c>
      <c r="F24" s="94" t="s">
        <v>257</v>
      </c>
      <c r="G24" s="245">
        <v>62</v>
      </c>
      <c r="H24" s="245">
        <v>136</v>
      </c>
      <c r="I24" s="245">
        <v>2022</v>
      </c>
      <c r="J24" s="246">
        <f t="shared" si="8"/>
        <v>2400</v>
      </c>
      <c r="K24" s="246">
        <v>2160</v>
      </c>
      <c r="L24" s="246"/>
      <c r="M24" s="246">
        <f>2400*10%</f>
        <v>240</v>
      </c>
      <c r="N24" s="246"/>
      <c r="O24" s="246"/>
      <c r="P24" s="246"/>
      <c r="Q24" s="245" t="s">
        <v>140</v>
      </c>
      <c r="R24" s="245" t="s">
        <v>481</v>
      </c>
      <c r="S24" s="245"/>
    </row>
    <row r="25" spans="1:19" s="247" customFormat="1" ht="90">
      <c r="A25" s="243">
        <v>4</v>
      </c>
      <c r="B25" s="61" t="s">
        <v>482</v>
      </c>
      <c r="C25" s="244"/>
      <c r="D25" s="244"/>
      <c r="E25" s="245" t="s">
        <v>139</v>
      </c>
      <c r="F25" s="94" t="s">
        <v>257</v>
      </c>
      <c r="G25" s="245">
        <v>72</v>
      </c>
      <c r="H25" s="245">
        <v>163</v>
      </c>
      <c r="I25" s="245">
        <v>2022</v>
      </c>
      <c r="J25" s="246">
        <f t="shared" si="8"/>
        <v>3000</v>
      </c>
      <c r="K25" s="246">
        <v>2700</v>
      </c>
      <c r="L25" s="246"/>
      <c r="M25" s="246">
        <f>3000*10%</f>
        <v>300</v>
      </c>
      <c r="N25" s="246"/>
      <c r="O25" s="246"/>
      <c r="P25" s="246"/>
      <c r="Q25" s="245" t="s">
        <v>140</v>
      </c>
      <c r="R25" s="245" t="s">
        <v>483</v>
      </c>
      <c r="S25" s="245"/>
    </row>
    <row r="26" spans="1:19" s="247" customFormat="1" ht="90">
      <c r="A26" s="243">
        <v>5</v>
      </c>
      <c r="B26" s="61" t="s">
        <v>142</v>
      </c>
      <c r="C26" s="244"/>
      <c r="D26" s="244"/>
      <c r="E26" s="245" t="s">
        <v>139</v>
      </c>
      <c r="F26" s="94" t="s">
        <v>257</v>
      </c>
      <c r="G26" s="245">
        <v>77</v>
      </c>
      <c r="H26" s="245">
        <v>142</v>
      </c>
      <c r="I26" s="245">
        <v>2022</v>
      </c>
      <c r="J26" s="246">
        <f t="shared" si="8"/>
        <v>3000</v>
      </c>
      <c r="K26" s="246">
        <v>2700</v>
      </c>
      <c r="L26" s="246"/>
      <c r="M26" s="246">
        <f>3000*10%</f>
        <v>300</v>
      </c>
      <c r="N26" s="246"/>
      <c r="O26" s="246"/>
      <c r="P26" s="246"/>
      <c r="Q26" s="245" t="s">
        <v>140</v>
      </c>
      <c r="R26" s="245" t="s">
        <v>143</v>
      </c>
      <c r="S26" s="245"/>
    </row>
    <row r="27" spans="1:19" s="247" customFormat="1" ht="90">
      <c r="A27" s="243">
        <v>6</v>
      </c>
      <c r="B27" s="61" t="s">
        <v>484</v>
      </c>
      <c r="C27" s="244"/>
      <c r="D27" s="244"/>
      <c r="E27" s="245" t="s">
        <v>139</v>
      </c>
      <c r="F27" s="94" t="s">
        <v>257</v>
      </c>
      <c r="G27" s="245">
        <v>53</v>
      </c>
      <c r="H27" s="245">
        <v>162</v>
      </c>
      <c r="I27" s="245">
        <v>2023</v>
      </c>
      <c r="J27" s="246">
        <f t="shared" si="8"/>
        <v>2100</v>
      </c>
      <c r="K27" s="246">
        <v>1890</v>
      </c>
      <c r="L27" s="246"/>
      <c r="M27" s="246">
        <f>2100*10%</f>
        <v>210</v>
      </c>
      <c r="N27" s="246"/>
      <c r="O27" s="246"/>
      <c r="P27" s="246"/>
      <c r="Q27" s="245" t="s">
        <v>140</v>
      </c>
      <c r="R27" s="245" t="s">
        <v>485</v>
      </c>
      <c r="S27" s="245"/>
    </row>
    <row r="28" spans="1:19" s="247" customFormat="1" ht="90">
      <c r="A28" s="243">
        <v>7</v>
      </c>
      <c r="B28" s="61" t="s">
        <v>486</v>
      </c>
      <c r="C28" s="244"/>
      <c r="D28" s="244"/>
      <c r="E28" s="245" t="s">
        <v>139</v>
      </c>
      <c r="F28" s="94" t="s">
        <v>257</v>
      </c>
      <c r="G28" s="245">
        <v>59</v>
      </c>
      <c r="H28" s="245">
        <v>172</v>
      </c>
      <c r="I28" s="245">
        <v>2023</v>
      </c>
      <c r="J28" s="246">
        <f t="shared" si="8"/>
        <v>2400</v>
      </c>
      <c r="K28" s="246">
        <f>2400-M28</f>
        <v>2160</v>
      </c>
      <c r="L28" s="246"/>
      <c r="M28" s="246">
        <f>2400*10%</f>
        <v>240</v>
      </c>
      <c r="N28" s="246"/>
      <c r="O28" s="246"/>
      <c r="P28" s="246"/>
      <c r="Q28" s="245" t="s">
        <v>140</v>
      </c>
      <c r="R28" s="245" t="s">
        <v>487</v>
      </c>
      <c r="S28" s="245"/>
    </row>
    <row r="29" spans="1:19" s="247" customFormat="1" ht="90">
      <c r="A29" s="243">
        <v>8</v>
      </c>
      <c r="B29" s="61" t="s">
        <v>144</v>
      </c>
      <c r="C29" s="244"/>
      <c r="D29" s="244"/>
      <c r="E29" s="245" t="s">
        <v>139</v>
      </c>
      <c r="F29" s="94" t="s">
        <v>257</v>
      </c>
      <c r="G29" s="245">
        <v>72</v>
      </c>
      <c r="H29" s="245">
        <v>198</v>
      </c>
      <c r="I29" s="245">
        <v>2024</v>
      </c>
      <c r="J29" s="246">
        <f t="shared" si="8"/>
        <v>3000</v>
      </c>
      <c r="K29" s="246">
        <v>2700</v>
      </c>
      <c r="L29" s="246"/>
      <c r="M29" s="246">
        <f>3000*10%</f>
        <v>300</v>
      </c>
      <c r="N29" s="246"/>
      <c r="O29" s="246"/>
      <c r="P29" s="246"/>
      <c r="Q29" s="245" t="s">
        <v>140</v>
      </c>
      <c r="R29" s="245" t="s">
        <v>488</v>
      </c>
      <c r="S29" s="245"/>
    </row>
    <row r="30" spans="1:19" s="247" customFormat="1" ht="90">
      <c r="A30" s="243">
        <v>9</v>
      </c>
      <c r="B30" s="61" t="s">
        <v>145</v>
      </c>
      <c r="C30" s="244"/>
      <c r="D30" s="244"/>
      <c r="E30" s="245" t="s">
        <v>139</v>
      </c>
      <c r="F30" s="94" t="s">
        <v>257</v>
      </c>
      <c r="G30" s="245">
        <v>81</v>
      </c>
      <c r="H30" s="245">
        <v>176</v>
      </c>
      <c r="I30" s="245">
        <v>2025</v>
      </c>
      <c r="J30" s="246">
        <f t="shared" si="8"/>
        <v>3000</v>
      </c>
      <c r="K30" s="246">
        <v>2700</v>
      </c>
      <c r="L30" s="246"/>
      <c r="M30" s="246">
        <f>3000*10%</f>
        <v>300</v>
      </c>
      <c r="N30" s="246"/>
      <c r="O30" s="246"/>
      <c r="P30" s="246"/>
      <c r="Q30" s="245" t="s">
        <v>140</v>
      </c>
      <c r="R30" s="245" t="s">
        <v>489</v>
      </c>
      <c r="S30" s="245"/>
    </row>
    <row r="31" spans="1:19" s="241" customFormat="1" ht="23.25" customHeight="1">
      <c r="A31" s="234" t="s">
        <v>373</v>
      </c>
      <c r="B31" s="238" t="s">
        <v>374</v>
      </c>
      <c r="C31" s="239"/>
      <c r="D31" s="239"/>
      <c r="E31" s="239"/>
      <c r="F31" s="239"/>
      <c r="G31" s="239"/>
      <c r="H31" s="239"/>
      <c r="I31" s="239"/>
      <c r="J31" s="240">
        <f>SUM(J32:J39)</f>
        <v>24000</v>
      </c>
      <c r="K31" s="240">
        <f>SUM(K32:K39)</f>
        <v>21600</v>
      </c>
      <c r="L31" s="240">
        <f t="shared" ref="L31:M31" si="9">SUM(L32:L39)</f>
        <v>0</v>
      </c>
      <c r="M31" s="240">
        <f t="shared" si="9"/>
        <v>2400</v>
      </c>
      <c r="N31" s="240"/>
      <c r="O31" s="240"/>
      <c r="P31" s="240"/>
      <c r="Q31" s="239"/>
      <c r="R31" s="239"/>
      <c r="S31" s="239"/>
    </row>
    <row r="32" spans="1:19" s="65" customFormat="1" ht="180" customHeight="1">
      <c r="A32" s="144">
        <v>1</v>
      </c>
      <c r="B32" s="145" t="s">
        <v>164</v>
      </c>
      <c r="C32" s="149"/>
      <c r="D32" s="149"/>
      <c r="E32" s="146" t="s">
        <v>165</v>
      </c>
      <c r="F32" s="94" t="s">
        <v>257</v>
      </c>
      <c r="G32" s="147">
        <v>30</v>
      </c>
      <c r="H32" s="147">
        <v>144</v>
      </c>
      <c r="I32" s="246" t="s">
        <v>128</v>
      </c>
      <c r="J32" s="246">
        <f>K32+M32</f>
        <v>3000</v>
      </c>
      <c r="K32" s="246">
        <v>2700</v>
      </c>
      <c r="L32" s="148"/>
      <c r="M32" s="147">
        <f>3000*10%</f>
        <v>300</v>
      </c>
      <c r="N32" s="148"/>
      <c r="O32" s="148"/>
      <c r="P32" s="148"/>
      <c r="Q32" s="146" t="s">
        <v>166</v>
      </c>
      <c r="R32" s="146" t="s">
        <v>167</v>
      </c>
      <c r="S32" s="149"/>
    </row>
    <row r="33" spans="1:19" s="65" customFormat="1" ht="105">
      <c r="A33" s="144">
        <v>2</v>
      </c>
      <c r="B33" s="145" t="s">
        <v>168</v>
      </c>
      <c r="C33" s="149"/>
      <c r="D33" s="149"/>
      <c r="E33" s="146" t="s">
        <v>165</v>
      </c>
      <c r="F33" s="94" t="s">
        <v>257</v>
      </c>
      <c r="G33" s="147">
        <v>40</v>
      </c>
      <c r="H33" s="147">
        <v>137</v>
      </c>
      <c r="I33" s="148" t="s">
        <v>90</v>
      </c>
      <c r="J33" s="246">
        <f t="shared" ref="J33:J39" si="10">K33+M33</f>
        <v>3000</v>
      </c>
      <c r="K33" s="246">
        <v>2700</v>
      </c>
      <c r="L33" s="148"/>
      <c r="M33" s="147">
        <f t="shared" ref="M33:M39" si="11">3000*10%</f>
        <v>300</v>
      </c>
      <c r="N33" s="148"/>
      <c r="O33" s="148"/>
      <c r="P33" s="148"/>
      <c r="Q33" s="150" t="s">
        <v>169</v>
      </c>
      <c r="R33" s="146" t="s">
        <v>170</v>
      </c>
      <c r="S33" s="149"/>
    </row>
    <row r="34" spans="1:19" s="65" customFormat="1" ht="105">
      <c r="A34" s="144">
        <v>3</v>
      </c>
      <c r="B34" s="145" t="s">
        <v>171</v>
      </c>
      <c r="C34" s="149"/>
      <c r="D34" s="149"/>
      <c r="E34" s="146" t="s">
        <v>165</v>
      </c>
      <c r="F34" s="94" t="s">
        <v>257</v>
      </c>
      <c r="G34" s="147">
        <v>46</v>
      </c>
      <c r="H34" s="147">
        <v>168</v>
      </c>
      <c r="I34" s="148" t="s">
        <v>90</v>
      </c>
      <c r="J34" s="246">
        <f t="shared" si="10"/>
        <v>3000</v>
      </c>
      <c r="K34" s="246">
        <v>2700</v>
      </c>
      <c r="L34" s="148"/>
      <c r="M34" s="147">
        <f t="shared" si="11"/>
        <v>300</v>
      </c>
      <c r="N34" s="148"/>
      <c r="O34" s="148"/>
      <c r="P34" s="148"/>
      <c r="Q34" s="150" t="s">
        <v>172</v>
      </c>
      <c r="R34" s="146" t="s">
        <v>173</v>
      </c>
      <c r="S34" s="149"/>
    </row>
    <row r="35" spans="1:19" s="65" customFormat="1" ht="105">
      <c r="A35" s="144">
        <v>4</v>
      </c>
      <c r="B35" s="145" t="s">
        <v>174</v>
      </c>
      <c r="C35" s="149"/>
      <c r="D35" s="149"/>
      <c r="E35" s="146" t="s">
        <v>175</v>
      </c>
      <c r="F35" s="94" t="s">
        <v>257</v>
      </c>
      <c r="G35" s="147">
        <v>36</v>
      </c>
      <c r="H35" s="147">
        <v>119</v>
      </c>
      <c r="I35" s="148" t="s">
        <v>97</v>
      </c>
      <c r="J35" s="246">
        <f t="shared" si="10"/>
        <v>3000</v>
      </c>
      <c r="K35" s="246">
        <v>2700</v>
      </c>
      <c r="L35" s="148"/>
      <c r="M35" s="147">
        <f t="shared" si="11"/>
        <v>300</v>
      </c>
      <c r="N35" s="148"/>
      <c r="O35" s="148"/>
      <c r="P35" s="148"/>
      <c r="Q35" s="150" t="s">
        <v>176</v>
      </c>
      <c r="R35" s="146" t="s">
        <v>177</v>
      </c>
      <c r="S35" s="149"/>
    </row>
    <row r="36" spans="1:19" s="65" customFormat="1" ht="105">
      <c r="A36" s="144">
        <v>5</v>
      </c>
      <c r="B36" s="145" t="s">
        <v>178</v>
      </c>
      <c r="C36" s="149"/>
      <c r="D36" s="149"/>
      <c r="E36" s="146" t="s">
        <v>175</v>
      </c>
      <c r="F36" s="94" t="s">
        <v>257</v>
      </c>
      <c r="G36" s="147">
        <v>75</v>
      </c>
      <c r="H36" s="147">
        <v>278</v>
      </c>
      <c r="I36" s="148" t="s">
        <v>104</v>
      </c>
      <c r="J36" s="246">
        <f t="shared" si="10"/>
        <v>3000</v>
      </c>
      <c r="K36" s="246">
        <v>2700</v>
      </c>
      <c r="L36" s="148"/>
      <c r="M36" s="147">
        <f t="shared" si="11"/>
        <v>300</v>
      </c>
      <c r="N36" s="148"/>
      <c r="O36" s="148"/>
      <c r="P36" s="148"/>
      <c r="Q36" s="150" t="s">
        <v>179</v>
      </c>
      <c r="R36" s="146" t="s">
        <v>180</v>
      </c>
      <c r="S36" s="149"/>
    </row>
    <row r="37" spans="1:19" s="248" customFormat="1" ht="105">
      <c r="A37" s="144">
        <v>6</v>
      </c>
      <c r="B37" s="145" t="s">
        <v>181</v>
      </c>
      <c r="C37" s="145" t="s">
        <v>181</v>
      </c>
      <c r="D37" s="145" t="s">
        <v>181</v>
      </c>
      <c r="E37" s="146" t="s">
        <v>165</v>
      </c>
      <c r="F37" s="94" t="s">
        <v>257</v>
      </c>
      <c r="G37" s="147">
        <v>32</v>
      </c>
      <c r="H37" s="147">
        <v>141</v>
      </c>
      <c r="I37" s="148" t="s">
        <v>104</v>
      </c>
      <c r="J37" s="246">
        <f t="shared" si="10"/>
        <v>3000</v>
      </c>
      <c r="K37" s="246">
        <v>2700</v>
      </c>
      <c r="L37" s="148"/>
      <c r="M37" s="147">
        <f t="shared" si="11"/>
        <v>300</v>
      </c>
      <c r="N37" s="148"/>
      <c r="O37" s="148"/>
      <c r="P37" s="148"/>
      <c r="Q37" s="150" t="s">
        <v>182</v>
      </c>
      <c r="R37" s="146" t="s">
        <v>183</v>
      </c>
      <c r="S37" s="149"/>
    </row>
    <row r="38" spans="1:19" s="248" customFormat="1" ht="105">
      <c r="A38" s="144">
        <v>7</v>
      </c>
      <c r="B38" s="145" t="s">
        <v>184</v>
      </c>
      <c r="E38" s="146" t="s">
        <v>165</v>
      </c>
      <c r="F38" s="94" t="s">
        <v>257</v>
      </c>
      <c r="G38" s="147">
        <v>72</v>
      </c>
      <c r="H38" s="147">
        <v>235</v>
      </c>
      <c r="I38" s="148" t="s">
        <v>129</v>
      </c>
      <c r="J38" s="246">
        <f t="shared" si="10"/>
        <v>3000</v>
      </c>
      <c r="K38" s="246">
        <v>2700</v>
      </c>
      <c r="L38" s="148"/>
      <c r="M38" s="147">
        <f t="shared" si="11"/>
        <v>300</v>
      </c>
      <c r="N38" s="148"/>
      <c r="O38" s="148"/>
      <c r="P38" s="148"/>
      <c r="Q38" s="150" t="s">
        <v>185</v>
      </c>
      <c r="R38" s="146" t="s">
        <v>186</v>
      </c>
      <c r="S38" s="149"/>
    </row>
    <row r="39" spans="1:19" s="248" customFormat="1" ht="105">
      <c r="A39" s="144">
        <v>8</v>
      </c>
      <c r="B39" s="145" t="s">
        <v>187</v>
      </c>
      <c r="C39" s="149"/>
      <c r="D39" s="149"/>
      <c r="E39" s="146" t="s">
        <v>165</v>
      </c>
      <c r="F39" s="94" t="s">
        <v>257</v>
      </c>
      <c r="G39" s="147">
        <v>37</v>
      </c>
      <c r="H39" s="147">
        <v>222</v>
      </c>
      <c r="I39" s="148" t="s">
        <v>129</v>
      </c>
      <c r="J39" s="246">
        <f t="shared" si="10"/>
        <v>3000</v>
      </c>
      <c r="K39" s="246">
        <v>2700</v>
      </c>
      <c r="L39" s="148"/>
      <c r="M39" s="147">
        <f t="shared" si="11"/>
        <v>300</v>
      </c>
      <c r="N39" s="148"/>
      <c r="O39" s="148"/>
      <c r="P39" s="148"/>
      <c r="Q39" s="150" t="s">
        <v>188</v>
      </c>
      <c r="R39" s="146" t="s">
        <v>189</v>
      </c>
      <c r="S39" s="149"/>
    </row>
    <row r="40" spans="1:19" s="241" customFormat="1" ht="23.25" customHeight="1">
      <c r="A40" s="234" t="s">
        <v>375</v>
      </c>
      <c r="B40" s="249" t="s">
        <v>340</v>
      </c>
      <c r="C40" s="239"/>
      <c r="D40" s="239"/>
      <c r="E40" s="239"/>
      <c r="F40" s="239"/>
      <c r="G40" s="239"/>
      <c r="H40" s="239"/>
      <c r="I40" s="239"/>
      <c r="J40" s="240">
        <f>SUM(J41:J56)</f>
        <v>14400</v>
      </c>
      <c r="K40" s="240">
        <f>SUM(K41:K56)</f>
        <v>12960</v>
      </c>
      <c r="L40" s="240">
        <f t="shared" ref="L40:M40" si="12">SUM(L41:L56)</f>
        <v>0</v>
      </c>
      <c r="M40" s="240">
        <f t="shared" si="12"/>
        <v>1440</v>
      </c>
      <c r="N40" s="240"/>
      <c r="O40" s="240"/>
      <c r="P40" s="240"/>
      <c r="Q40" s="239"/>
      <c r="R40" s="239"/>
      <c r="S40" s="239"/>
    </row>
    <row r="41" spans="1:19" ht="51">
      <c r="A41" s="64" t="s">
        <v>325</v>
      </c>
      <c r="B41" s="143" t="s">
        <v>198</v>
      </c>
      <c r="C41" s="250"/>
      <c r="D41" s="250"/>
      <c r="E41" s="94" t="s">
        <v>340</v>
      </c>
      <c r="F41" s="251" t="s">
        <v>492</v>
      </c>
      <c r="G41" s="251">
        <v>74</v>
      </c>
      <c r="H41" s="251">
        <v>240</v>
      </c>
      <c r="I41" s="252" t="s">
        <v>199</v>
      </c>
      <c r="J41" s="33">
        <f>K41+M41</f>
        <v>1000</v>
      </c>
      <c r="K41" s="33">
        <v>900</v>
      </c>
      <c r="L41" s="33">
        <v>0</v>
      </c>
      <c r="M41" s="33">
        <f>1000*10%</f>
        <v>100</v>
      </c>
      <c r="N41" s="33">
        <v>0</v>
      </c>
      <c r="O41" s="33">
        <v>0</v>
      </c>
      <c r="P41" s="33">
        <v>0</v>
      </c>
      <c r="Q41" s="253" t="s">
        <v>200</v>
      </c>
      <c r="R41" s="94" t="s">
        <v>60</v>
      </c>
      <c r="S41" s="235"/>
    </row>
    <row r="42" spans="1:19" ht="51">
      <c r="A42" s="64" t="s">
        <v>326</v>
      </c>
      <c r="B42" s="143" t="s">
        <v>201</v>
      </c>
      <c r="C42" s="250"/>
      <c r="D42" s="250"/>
      <c r="E42" s="94" t="s">
        <v>340</v>
      </c>
      <c r="F42" s="251" t="s">
        <v>492</v>
      </c>
      <c r="G42" s="251">
        <v>67</v>
      </c>
      <c r="H42" s="251">
        <v>213</v>
      </c>
      <c r="I42" s="254" t="s">
        <v>199</v>
      </c>
      <c r="J42" s="33">
        <f t="shared" ref="J42:J56" si="13">K42+M42</f>
        <v>1000</v>
      </c>
      <c r="K42" s="33">
        <v>900</v>
      </c>
      <c r="L42" s="33">
        <v>0</v>
      </c>
      <c r="M42" s="33">
        <f t="shared" ref="M42:M46" si="14">1000*10%</f>
        <v>100</v>
      </c>
      <c r="N42" s="33">
        <v>0</v>
      </c>
      <c r="O42" s="33">
        <v>0</v>
      </c>
      <c r="P42" s="33">
        <v>0</v>
      </c>
      <c r="Q42" s="253" t="s">
        <v>200</v>
      </c>
      <c r="R42" s="94" t="s">
        <v>60</v>
      </c>
      <c r="S42" s="235"/>
    </row>
    <row r="43" spans="1:19" ht="51">
      <c r="A43" s="64" t="s">
        <v>327</v>
      </c>
      <c r="B43" s="143" t="s">
        <v>202</v>
      </c>
      <c r="C43" s="250"/>
      <c r="D43" s="250"/>
      <c r="E43" s="94" t="s">
        <v>340</v>
      </c>
      <c r="F43" s="251" t="s">
        <v>492</v>
      </c>
      <c r="G43" s="251">
        <v>57</v>
      </c>
      <c r="H43" s="251">
        <v>200</v>
      </c>
      <c r="I43" s="252" t="s">
        <v>203</v>
      </c>
      <c r="J43" s="33">
        <f t="shared" si="13"/>
        <v>1000</v>
      </c>
      <c r="K43" s="33">
        <v>900</v>
      </c>
      <c r="L43" s="33">
        <v>0</v>
      </c>
      <c r="M43" s="33">
        <f t="shared" si="14"/>
        <v>100</v>
      </c>
      <c r="N43" s="33">
        <v>0</v>
      </c>
      <c r="O43" s="33">
        <v>0</v>
      </c>
      <c r="P43" s="33">
        <v>0</v>
      </c>
      <c r="Q43" s="253" t="s">
        <v>200</v>
      </c>
      <c r="R43" s="94" t="s">
        <v>60</v>
      </c>
      <c r="S43" s="235"/>
    </row>
    <row r="44" spans="1:19" ht="51">
      <c r="A44" s="64" t="s">
        <v>328</v>
      </c>
      <c r="B44" s="143" t="s">
        <v>204</v>
      </c>
      <c r="C44" s="250"/>
      <c r="D44" s="250"/>
      <c r="E44" s="94" t="s">
        <v>340</v>
      </c>
      <c r="F44" s="251" t="s">
        <v>492</v>
      </c>
      <c r="G44" s="251">
        <v>26</v>
      </c>
      <c r="H44" s="251">
        <v>91</v>
      </c>
      <c r="I44" s="252" t="s">
        <v>205</v>
      </c>
      <c r="J44" s="33">
        <f t="shared" si="13"/>
        <v>1000</v>
      </c>
      <c r="K44" s="33">
        <v>900</v>
      </c>
      <c r="L44" s="33">
        <v>0</v>
      </c>
      <c r="M44" s="33">
        <f t="shared" si="14"/>
        <v>100</v>
      </c>
      <c r="N44" s="33">
        <v>0</v>
      </c>
      <c r="O44" s="33">
        <v>0</v>
      </c>
      <c r="P44" s="33">
        <v>0</v>
      </c>
      <c r="Q44" s="253" t="s">
        <v>200</v>
      </c>
      <c r="R44" s="94" t="s">
        <v>60</v>
      </c>
      <c r="S44" s="235"/>
    </row>
    <row r="45" spans="1:19" ht="51">
      <c r="A45" s="64" t="s">
        <v>329</v>
      </c>
      <c r="B45" s="143" t="s">
        <v>206</v>
      </c>
      <c r="C45" s="250"/>
      <c r="D45" s="250"/>
      <c r="E45" s="94" t="s">
        <v>340</v>
      </c>
      <c r="F45" s="251" t="s">
        <v>492</v>
      </c>
      <c r="G45" s="251">
        <v>45</v>
      </c>
      <c r="H45" s="251">
        <v>150</v>
      </c>
      <c r="I45" s="252" t="s">
        <v>207</v>
      </c>
      <c r="J45" s="33">
        <f t="shared" si="13"/>
        <v>1000</v>
      </c>
      <c r="K45" s="33">
        <v>900</v>
      </c>
      <c r="L45" s="33">
        <v>0</v>
      </c>
      <c r="M45" s="33">
        <f t="shared" si="14"/>
        <v>100</v>
      </c>
      <c r="N45" s="33">
        <v>0</v>
      </c>
      <c r="O45" s="33">
        <v>0</v>
      </c>
      <c r="P45" s="33">
        <v>0</v>
      </c>
      <c r="Q45" s="253" t="s">
        <v>200</v>
      </c>
      <c r="R45" s="94" t="s">
        <v>60</v>
      </c>
      <c r="S45" s="235"/>
    </row>
    <row r="46" spans="1:19" ht="51">
      <c r="A46" s="64" t="s">
        <v>330</v>
      </c>
      <c r="B46" s="143" t="s">
        <v>208</v>
      </c>
      <c r="C46" s="250"/>
      <c r="D46" s="250"/>
      <c r="E46" s="94" t="s">
        <v>340</v>
      </c>
      <c r="F46" s="251" t="s">
        <v>492</v>
      </c>
      <c r="G46" s="251">
        <f>67+63</f>
        <v>130</v>
      </c>
      <c r="H46" s="251">
        <f>230+209</f>
        <v>439</v>
      </c>
      <c r="I46" s="252" t="s">
        <v>209</v>
      </c>
      <c r="J46" s="33">
        <f t="shared" si="13"/>
        <v>1000</v>
      </c>
      <c r="K46" s="33">
        <v>900</v>
      </c>
      <c r="L46" s="33">
        <v>0</v>
      </c>
      <c r="M46" s="33">
        <f t="shared" si="14"/>
        <v>100</v>
      </c>
      <c r="N46" s="33">
        <v>0</v>
      </c>
      <c r="O46" s="33">
        <v>0</v>
      </c>
      <c r="P46" s="33">
        <v>0</v>
      </c>
      <c r="Q46" s="253" t="s">
        <v>200</v>
      </c>
      <c r="R46" s="94" t="s">
        <v>60</v>
      </c>
      <c r="S46" s="235"/>
    </row>
    <row r="47" spans="1:19" ht="51">
      <c r="A47" s="64" t="s">
        <v>331</v>
      </c>
      <c r="B47" s="143" t="s">
        <v>210</v>
      </c>
      <c r="C47" s="94"/>
      <c r="D47" s="94"/>
      <c r="E47" s="94" t="s">
        <v>340</v>
      </c>
      <c r="F47" s="251" t="s">
        <v>492</v>
      </c>
      <c r="G47" s="253">
        <v>34</v>
      </c>
      <c r="H47" s="253">
        <v>106</v>
      </c>
      <c r="I47" s="254" t="s">
        <v>203</v>
      </c>
      <c r="J47" s="33">
        <f t="shared" si="13"/>
        <v>300</v>
      </c>
      <c r="K47" s="33">
        <v>270</v>
      </c>
      <c r="L47" s="33">
        <v>0</v>
      </c>
      <c r="M47" s="33">
        <f>300*10%</f>
        <v>30</v>
      </c>
      <c r="N47" s="33">
        <v>0</v>
      </c>
      <c r="O47" s="33">
        <v>0</v>
      </c>
      <c r="P47" s="33">
        <v>0</v>
      </c>
      <c r="Q47" s="253" t="s">
        <v>200</v>
      </c>
      <c r="R47" s="94" t="s">
        <v>60</v>
      </c>
      <c r="S47" s="235"/>
    </row>
    <row r="48" spans="1:19" s="257" customFormat="1" ht="81.75" customHeight="1">
      <c r="A48" s="64" t="s">
        <v>332</v>
      </c>
      <c r="B48" s="94" t="s">
        <v>494</v>
      </c>
      <c r="C48" s="255"/>
      <c r="D48" s="255"/>
      <c r="E48" s="94" t="s">
        <v>495</v>
      </c>
      <c r="F48" s="251" t="s">
        <v>496</v>
      </c>
      <c r="G48" s="253">
        <v>74</v>
      </c>
      <c r="H48" s="253">
        <v>240</v>
      </c>
      <c r="I48" s="254" t="s">
        <v>203</v>
      </c>
      <c r="J48" s="33">
        <f t="shared" si="13"/>
        <v>900</v>
      </c>
      <c r="K48" s="94">
        <v>810</v>
      </c>
      <c r="L48" s="230">
        <v>0</v>
      </c>
      <c r="M48" s="33">
        <f>900*10%</f>
        <v>90</v>
      </c>
      <c r="N48" s="230">
        <v>0</v>
      </c>
      <c r="O48" s="236">
        <v>0</v>
      </c>
      <c r="P48" s="236">
        <v>0</v>
      </c>
      <c r="Q48" s="253" t="s">
        <v>211</v>
      </c>
      <c r="R48" s="256" t="s">
        <v>212</v>
      </c>
      <c r="S48" s="236"/>
    </row>
    <row r="49" spans="1:19" s="257" customFormat="1" ht="81.75" customHeight="1">
      <c r="A49" s="64" t="s">
        <v>333</v>
      </c>
      <c r="B49" s="94" t="s">
        <v>497</v>
      </c>
      <c r="C49" s="255"/>
      <c r="D49" s="255"/>
      <c r="E49" s="94" t="s">
        <v>498</v>
      </c>
      <c r="F49" s="251" t="s">
        <v>496</v>
      </c>
      <c r="G49" s="253">
        <v>67</v>
      </c>
      <c r="H49" s="253">
        <v>213</v>
      </c>
      <c r="I49" s="254" t="s">
        <v>203</v>
      </c>
      <c r="J49" s="33">
        <f t="shared" si="13"/>
        <v>900</v>
      </c>
      <c r="K49" s="94">
        <v>810</v>
      </c>
      <c r="L49" s="230">
        <v>0</v>
      </c>
      <c r="M49" s="33">
        <f t="shared" ref="M49:M56" si="15">900*10%</f>
        <v>90</v>
      </c>
      <c r="N49" s="230">
        <v>0</v>
      </c>
      <c r="O49" s="236">
        <v>0</v>
      </c>
      <c r="P49" s="236">
        <v>0</v>
      </c>
      <c r="Q49" s="253" t="s">
        <v>211</v>
      </c>
      <c r="R49" s="256" t="s">
        <v>212</v>
      </c>
      <c r="S49" s="236"/>
    </row>
    <row r="50" spans="1:19" s="257" customFormat="1" ht="81.75" customHeight="1">
      <c r="A50" s="64" t="s">
        <v>334</v>
      </c>
      <c r="B50" s="94" t="s">
        <v>499</v>
      </c>
      <c r="C50" s="255"/>
      <c r="D50" s="255"/>
      <c r="E50" s="94" t="s">
        <v>500</v>
      </c>
      <c r="F50" s="251" t="s">
        <v>496</v>
      </c>
      <c r="G50" s="253">
        <v>34</v>
      </c>
      <c r="H50" s="253">
        <v>106</v>
      </c>
      <c r="I50" s="254" t="s">
        <v>199</v>
      </c>
      <c r="J50" s="33">
        <f t="shared" si="13"/>
        <v>900</v>
      </c>
      <c r="K50" s="94">
        <v>810</v>
      </c>
      <c r="L50" s="230">
        <v>0</v>
      </c>
      <c r="M50" s="33">
        <f t="shared" si="15"/>
        <v>90</v>
      </c>
      <c r="N50" s="230">
        <v>0</v>
      </c>
      <c r="O50" s="236">
        <v>0</v>
      </c>
      <c r="P50" s="236">
        <v>0</v>
      </c>
      <c r="Q50" s="253" t="s">
        <v>211</v>
      </c>
      <c r="R50" s="256" t="s">
        <v>212</v>
      </c>
      <c r="S50" s="236"/>
    </row>
    <row r="51" spans="1:19" s="257" customFormat="1" ht="81.75" customHeight="1">
      <c r="A51" s="64" t="s">
        <v>335</v>
      </c>
      <c r="B51" s="94" t="s">
        <v>501</v>
      </c>
      <c r="C51" s="255"/>
      <c r="D51" s="255"/>
      <c r="E51" s="94" t="s">
        <v>502</v>
      </c>
      <c r="F51" s="251" t="s">
        <v>496</v>
      </c>
      <c r="G51" s="253">
        <v>45</v>
      </c>
      <c r="H51" s="253">
        <v>150</v>
      </c>
      <c r="I51" s="254" t="s">
        <v>199</v>
      </c>
      <c r="J51" s="33">
        <f t="shared" si="13"/>
        <v>900</v>
      </c>
      <c r="K51" s="94">
        <v>810</v>
      </c>
      <c r="L51" s="230">
        <v>0</v>
      </c>
      <c r="M51" s="33">
        <f t="shared" si="15"/>
        <v>90</v>
      </c>
      <c r="N51" s="230">
        <v>0</v>
      </c>
      <c r="O51" s="236">
        <v>0</v>
      </c>
      <c r="P51" s="236">
        <v>0</v>
      </c>
      <c r="Q51" s="253" t="s">
        <v>211</v>
      </c>
      <c r="R51" s="256" t="s">
        <v>212</v>
      </c>
      <c r="S51" s="236"/>
    </row>
    <row r="52" spans="1:19" s="257" customFormat="1" ht="81.75" customHeight="1">
      <c r="A52" s="64" t="s">
        <v>336</v>
      </c>
      <c r="B52" s="94" t="s">
        <v>503</v>
      </c>
      <c r="C52" s="255"/>
      <c r="D52" s="255"/>
      <c r="E52" s="94" t="s">
        <v>504</v>
      </c>
      <c r="F52" s="251" t="s">
        <v>496</v>
      </c>
      <c r="G52" s="253">
        <v>26</v>
      </c>
      <c r="H52" s="253">
        <v>91</v>
      </c>
      <c r="I52" s="254" t="s">
        <v>199</v>
      </c>
      <c r="J52" s="33">
        <f t="shared" si="13"/>
        <v>900</v>
      </c>
      <c r="K52" s="94">
        <v>810</v>
      </c>
      <c r="L52" s="230">
        <v>0</v>
      </c>
      <c r="M52" s="33">
        <f t="shared" si="15"/>
        <v>90</v>
      </c>
      <c r="N52" s="230">
        <v>0</v>
      </c>
      <c r="O52" s="236">
        <v>0</v>
      </c>
      <c r="P52" s="236">
        <v>0</v>
      </c>
      <c r="Q52" s="253" t="s">
        <v>211</v>
      </c>
      <c r="R52" s="256" t="s">
        <v>212</v>
      </c>
      <c r="S52" s="236"/>
    </row>
    <row r="53" spans="1:19" s="257" customFormat="1" ht="81.75" customHeight="1">
      <c r="A53" s="64" t="s">
        <v>337</v>
      </c>
      <c r="B53" s="94" t="s">
        <v>505</v>
      </c>
      <c r="C53" s="255"/>
      <c r="D53" s="255"/>
      <c r="E53" s="94" t="s">
        <v>506</v>
      </c>
      <c r="F53" s="251" t="s">
        <v>496</v>
      </c>
      <c r="G53" s="253">
        <v>63</v>
      </c>
      <c r="H53" s="253">
        <v>209</v>
      </c>
      <c r="I53" s="254" t="s">
        <v>205</v>
      </c>
      <c r="J53" s="33">
        <f t="shared" si="13"/>
        <v>900</v>
      </c>
      <c r="K53" s="94">
        <v>810</v>
      </c>
      <c r="L53" s="230">
        <v>0</v>
      </c>
      <c r="M53" s="33">
        <f t="shared" si="15"/>
        <v>90</v>
      </c>
      <c r="N53" s="230">
        <v>0</v>
      </c>
      <c r="O53" s="236">
        <v>0</v>
      </c>
      <c r="P53" s="236">
        <v>0</v>
      </c>
      <c r="Q53" s="253" t="s">
        <v>211</v>
      </c>
      <c r="R53" s="256" t="s">
        <v>212</v>
      </c>
      <c r="S53" s="236"/>
    </row>
    <row r="54" spans="1:19" s="257" customFormat="1" ht="81.75" customHeight="1">
      <c r="A54" s="64" t="s">
        <v>338</v>
      </c>
      <c r="B54" s="94" t="s">
        <v>507</v>
      </c>
      <c r="C54" s="255"/>
      <c r="D54" s="255"/>
      <c r="E54" s="94" t="s">
        <v>508</v>
      </c>
      <c r="F54" s="251" t="s">
        <v>496</v>
      </c>
      <c r="G54" s="253">
        <v>67</v>
      </c>
      <c r="H54" s="253">
        <v>230</v>
      </c>
      <c r="I54" s="254" t="s">
        <v>205</v>
      </c>
      <c r="J54" s="33">
        <f t="shared" si="13"/>
        <v>900</v>
      </c>
      <c r="K54" s="94">
        <v>810</v>
      </c>
      <c r="L54" s="230">
        <v>0</v>
      </c>
      <c r="M54" s="33">
        <f t="shared" si="15"/>
        <v>90</v>
      </c>
      <c r="N54" s="230">
        <v>0</v>
      </c>
      <c r="O54" s="236">
        <v>0</v>
      </c>
      <c r="P54" s="236">
        <v>0</v>
      </c>
      <c r="Q54" s="253" t="s">
        <v>211</v>
      </c>
      <c r="R54" s="256" t="s">
        <v>212</v>
      </c>
      <c r="S54" s="236"/>
    </row>
    <row r="55" spans="1:19" s="257" customFormat="1" ht="81.75" customHeight="1">
      <c r="A55" s="64" t="s">
        <v>513</v>
      </c>
      <c r="B55" s="94" t="s">
        <v>509</v>
      </c>
      <c r="C55" s="255"/>
      <c r="D55" s="255"/>
      <c r="E55" s="94" t="s">
        <v>510</v>
      </c>
      <c r="F55" s="251" t="s">
        <v>496</v>
      </c>
      <c r="G55" s="253">
        <v>57</v>
      </c>
      <c r="H55" s="253">
        <v>200</v>
      </c>
      <c r="I55" s="254" t="s">
        <v>207</v>
      </c>
      <c r="J55" s="33">
        <f t="shared" si="13"/>
        <v>900</v>
      </c>
      <c r="K55" s="94">
        <v>810</v>
      </c>
      <c r="L55" s="230">
        <v>0</v>
      </c>
      <c r="M55" s="33">
        <f t="shared" si="15"/>
        <v>90</v>
      </c>
      <c r="N55" s="230">
        <v>0</v>
      </c>
      <c r="O55" s="236">
        <v>0</v>
      </c>
      <c r="P55" s="236">
        <v>0</v>
      </c>
      <c r="Q55" s="253" t="s">
        <v>211</v>
      </c>
      <c r="R55" s="256" t="s">
        <v>212</v>
      </c>
      <c r="S55" s="236"/>
    </row>
    <row r="56" spans="1:19" s="257" customFormat="1" ht="81.75" customHeight="1">
      <c r="A56" s="64" t="s">
        <v>514</v>
      </c>
      <c r="B56" s="94" t="s">
        <v>511</v>
      </c>
      <c r="C56" s="255"/>
      <c r="D56" s="255"/>
      <c r="E56" s="94" t="s">
        <v>512</v>
      </c>
      <c r="F56" s="253" t="s">
        <v>496</v>
      </c>
      <c r="G56" s="253">
        <v>41</v>
      </c>
      <c r="H56" s="253">
        <v>140</v>
      </c>
      <c r="I56" s="254" t="s">
        <v>209</v>
      </c>
      <c r="J56" s="33">
        <f t="shared" si="13"/>
        <v>900</v>
      </c>
      <c r="K56" s="94">
        <v>810</v>
      </c>
      <c r="L56" s="236">
        <v>0</v>
      </c>
      <c r="M56" s="33">
        <f t="shared" si="15"/>
        <v>90</v>
      </c>
      <c r="N56" s="236">
        <v>0</v>
      </c>
      <c r="O56" s="236">
        <v>0</v>
      </c>
      <c r="P56" s="236">
        <v>0</v>
      </c>
      <c r="Q56" s="253" t="s">
        <v>211</v>
      </c>
      <c r="R56" s="256" t="s">
        <v>212</v>
      </c>
      <c r="S56" s="236"/>
    </row>
    <row r="57" spans="1:19" s="241" customFormat="1" ht="23.25" customHeight="1">
      <c r="A57" s="234" t="s">
        <v>376</v>
      </c>
      <c r="B57" s="249" t="s">
        <v>341</v>
      </c>
      <c r="C57" s="239"/>
      <c r="D57" s="239"/>
      <c r="E57" s="239"/>
      <c r="F57" s="239"/>
      <c r="G57" s="239"/>
      <c r="H57" s="239"/>
      <c r="I57" s="239"/>
      <c r="J57" s="240">
        <f>SUM(J58:J73)</f>
        <v>14100</v>
      </c>
      <c r="K57" s="240">
        <f>SUM(K58:K73)</f>
        <v>12690</v>
      </c>
      <c r="L57" s="240">
        <f t="shared" ref="L57:M57" si="16">SUM(L58:L73)</f>
        <v>0</v>
      </c>
      <c r="M57" s="240">
        <f t="shared" si="16"/>
        <v>1410</v>
      </c>
      <c r="N57" s="240"/>
      <c r="O57" s="240"/>
      <c r="P57" s="240"/>
      <c r="Q57" s="239"/>
      <c r="R57" s="239"/>
      <c r="S57" s="239"/>
    </row>
    <row r="58" spans="1:19" ht="51">
      <c r="A58" s="64" t="s">
        <v>325</v>
      </c>
      <c r="B58" s="143" t="s">
        <v>253</v>
      </c>
      <c r="C58" s="94"/>
      <c r="D58" s="94"/>
      <c r="E58" s="94" t="s">
        <v>341</v>
      </c>
      <c r="F58" s="253" t="s">
        <v>257</v>
      </c>
      <c r="G58" s="253">
        <v>43</v>
      </c>
      <c r="H58" s="253">
        <v>196</v>
      </c>
      <c r="I58" s="253">
        <v>2021</v>
      </c>
      <c r="J58" s="33">
        <f>K58+L58+M58+N58+O58+P58</f>
        <v>2600</v>
      </c>
      <c r="K58" s="33">
        <f>2600-M58</f>
        <v>2340</v>
      </c>
      <c r="L58" s="33"/>
      <c r="M58" s="33">
        <f>2600*10%</f>
        <v>260</v>
      </c>
      <c r="N58" s="33"/>
      <c r="O58" s="33"/>
      <c r="P58" s="33"/>
      <c r="Q58" s="253" t="s">
        <v>258</v>
      </c>
      <c r="R58" s="253" t="s">
        <v>259</v>
      </c>
      <c r="S58" s="235"/>
    </row>
    <row r="59" spans="1:19" ht="51">
      <c r="A59" s="64" t="s">
        <v>326</v>
      </c>
      <c r="B59" s="143" t="s">
        <v>254</v>
      </c>
      <c r="C59" s="94"/>
      <c r="D59" s="94"/>
      <c r="E59" s="94" t="s">
        <v>341</v>
      </c>
      <c r="F59" s="253" t="s">
        <v>257</v>
      </c>
      <c r="G59" s="253">
        <v>61</v>
      </c>
      <c r="H59" s="253">
        <v>272</v>
      </c>
      <c r="I59" s="253">
        <v>2022</v>
      </c>
      <c r="J59" s="33">
        <f t="shared" ref="J59:J73" si="17">K59+L59+M59+N59+O59+P59</f>
        <v>1500</v>
      </c>
      <c r="K59" s="33">
        <v>1350</v>
      </c>
      <c r="L59" s="33"/>
      <c r="M59" s="33">
        <f>1500*10%</f>
        <v>150</v>
      </c>
      <c r="N59" s="33"/>
      <c r="O59" s="33"/>
      <c r="P59" s="33"/>
      <c r="Q59" s="253" t="s">
        <v>260</v>
      </c>
      <c r="R59" s="253" t="s">
        <v>261</v>
      </c>
      <c r="S59" s="235"/>
    </row>
    <row r="60" spans="1:19" ht="51">
      <c r="A60" s="64" t="s">
        <v>327</v>
      </c>
      <c r="B60" s="143" t="s">
        <v>255</v>
      </c>
      <c r="C60" s="94"/>
      <c r="D60" s="94"/>
      <c r="E60" s="94" t="s">
        <v>341</v>
      </c>
      <c r="F60" s="253" t="s">
        <v>257</v>
      </c>
      <c r="G60" s="253">
        <v>66</v>
      </c>
      <c r="H60" s="253">
        <v>273</v>
      </c>
      <c r="I60" s="253">
        <v>2023</v>
      </c>
      <c r="J60" s="33">
        <f t="shared" si="17"/>
        <v>1500</v>
      </c>
      <c r="K60" s="33">
        <v>1350</v>
      </c>
      <c r="L60" s="33"/>
      <c r="M60" s="33">
        <f>1500*10%</f>
        <v>150</v>
      </c>
      <c r="N60" s="33"/>
      <c r="O60" s="33"/>
      <c r="P60" s="33"/>
      <c r="Q60" s="253" t="s">
        <v>262</v>
      </c>
      <c r="R60" s="253" t="s">
        <v>261</v>
      </c>
      <c r="S60" s="235"/>
    </row>
    <row r="61" spans="1:19" s="260" customFormat="1" ht="138.75" customHeight="1">
      <c r="A61" s="64" t="s">
        <v>328</v>
      </c>
      <c r="B61" s="258" t="s">
        <v>515</v>
      </c>
      <c r="C61" s="259"/>
      <c r="D61" s="259"/>
      <c r="E61" s="70" t="s">
        <v>516</v>
      </c>
      <c r="F61" s="70" t="s">
        <v>277</v>
      </c>
      <c r="G61" s="70">
        <v>66</v>
      </c>
      <c r="H61" s="70">
        <v>273</v>
      </c>
      <c r="I61" s="70">
        <v>2021</v>
      </c>
      <c r="J61" s="33">
        <f t="shared" si="17"/>
        <v>600</v>
      </c>
      <c r="K61" s="71">
        <v>540</v>
      </c>
      <c r="L61" s="70"/>
      <c r="M61" s="33">
        <f>600*10%</f>
        <v>60</v>
      </c>
      <c r="N61" s="70"/>
      <c r="O61" s="70"/>
      <c r="P61" s="70"/>
      <c r="Q61" s="70" t="s">
        <v>517</v>
      </c>
      <c r="R61" s="70" t="s">
        <v>518</v>
      </c>
      <c r="S61" s="70"/>
    </row>
    <row r="62" spans="1:19" s="260" customFormat="1" ht="138.75" customHeight="1">
      <c r="A62" s="64" t="s">
        <v>329</v>
      </c>
      <c r="B62" s="258" t="s">
        <v>519</v>
      </c>
      <c r="C62" s="259"/>
      <c r="D62" s="259"/>
      <c r="E62" s="70" t="s">
        <v>520</v>
      </c>
      <c r="F62" s="70" t="s">
        <v>277</v>
      </c>
      <c r="G62" s="70">
        <v>107</v>
      </c>
      <c r="H62" s="70">
        <v>367</v>
      </c>
      <c r="I62" s="70">
        <v>2021</v>
      </c>
      <c r="J62" s="33">
        <f t="shared" si="17"/>
        <v>600</v>
      </c>
      <c r="K62" s="71">
        <v>540</v>
      </c>
      <c r="L62" s="70"/>
      <c r="M62" s="33">
        <f t="shared" ref="M62:M72" si="18">600*10%</f>
        <v>60</v>
      </c>
      <c r="N62" s="70"/>
      <c r="O62" s="70"/>
      <c r="P62" s="70"/>
      <c r="Q62" s="70" t="s">
        <v>517</v>
      </c>
      <c r="R62" s="70" t="s">
        <v>518</v>
      </c>
      <c r="S62" s="70"/>
    </row>
    <row r="63" spans="1:19" s="260" customFormat="1" ht="138.75" customHeight="1">
      <c r="A63" s="64" t="s">
        <v>330</v>
      </c>
      <c r="B63" s="258" t="s">
        <v>521</v>
      </c>
      <c r="C63" s="259"/>
      <c r="D63" s="259"/>
      <c r="E63" s="70" t="s">
        <v>522</v>
      </c>
      <c r="F63" s="70" t="s">
        <v>277</v>
      </c>
      <c r="G63" s="70">
        <v>43</v>
      </c>
      <c r="H63" s="70">
        <v>196</v>
      </c>
      <c r="I63" s="70">
        <v>2022</v>
      </c>
      <c r="J63" s="33">
        <f t="shared" si="17"/>
        <v>600</v>
      </c>
      <c r="K63" s="71">
        <v>540</v>
      </c>
      <c r="L63" s="70"/>
      <c r="M63" s="33">
        <f t="shared" si="18"/>
        <v>60</v>
      </c>
      <c r="N63" s="70"/>
      <c r="O63" s="70"/>
      <c r="P63" s="70"/>
      <c r="Q63" s="70" t="s">
        <v>517</v>
      </c>
      <c r="R63" s="70" t="s">
        <v>518</v>
      </c>
      <c r="S63" s="70"/>
    </row>
    <row r="64" spans="1:19" s="260" customFormat="1" ht="138.75" customHeight="1">
      <c r="A64" s="64" t="s">
        <v>331</v>
      </c>
      <c r="B64" s="258" t="s">
        <v>523</v>
      </c>
      <c r="C64" s="259"/>
      <c r="D64" s="259"/>
      <c r="E64" s="70" t="s">
        <v>467</v>
      </c>
      <c r="F64" s="70" t="s">
        <v>277</v>
      </c>
      <c r="G64" s="70">
        <v>98</v>
      </c>
      <c r="H64" s="70">
        <v>443</v>
      </c>
      <c r="I64" s="70">
        <v>2022</v>
      </c>
      <c r="J64" s="33">
        <f t="shared" si="17"/>
        <v>600</v>
      </c>
      <c r="K64" s="71">
        <v>540</v>
      </c>
      <c r="L64" s="70"/>
      <c r="M64" s="33">
        <f t="shared" si="18"/>
        <v>60</v>
      </c>
      <c r="N64" s="70"/>
      <c r="O64" s="70"/>
      <c r="P64" s="70"/>
      <c r="Q64" s="70" t="s">
        <v>517</v>
      </c>
      <c r="R64" s="70" t="s">
        <v>518</v>
      </c>
      <c r="S64" s="70"/>
    </row>
    <row r="65" spans="1:19" s="260" customFormat="1" ht="138.75" customHeight="1">
      <c r="A65" s="64" t="s">
        <v>332</v>
      </c>
      <c r="B65" s="258" t="s">
        <v>524</v>
      </c>
      <c r="C65" s="259"/>
      <c r="D65" s="259"/>
      <c r="E65" s="70" t="s">
        <v>468</v>
      </c>
      <c r="F65" s="70" t="s">
        <v>277</v>
      </c>
      <c r="G65" s="70">
        <v>35</v>
      </c>
      <c r="H65" s="70">
        <v>136</v>
      </c>
      <c r="I65" s="70">
        <v>2023</v>
      </c>
      <c r="J65" s="33">
        <f t="shared" si="17"/>
        <v>600</v>
      </c>
      <c r="K65" s="71">
        <v>540</v>
      </c>
      <c r="L65" s="70"/>
      <c r="M65" s="33">
        <f t="shared" si="18"/>
        <v>60</v>
      </c>
      <c r="N65" s="70"/>
      <c r="O65" s="70"/>
      <c r="P65" s="70"/>
      <c r="Q65" s="70" t="s">
        <v>517</v>
      </c>
      <c r="R65" s="70" t="s">
        <v>518</v>
      </c>
      <c r="S65" s="70"/>
    </row>
    <row r="66" spans="1:19" s="260" customFormat="1" ht="138.75" customHeight="1">
      <c r="A66" s="64" t="s">
        <v>333</v>
      </c>
      <c r="B66" s="258" t="s">
        <v>525</v>
      </c>
      <c r="C66" s="259"/>
      <c r="D66" s="259"/>
      <c r="E66" s="70" t="s">
        <v>526</v>
      </c>
      <c r="F66" s="70" t="s">
        <v>277</v>
      </c>
      <c r="G66" s="70">
        <v>21</v>
      </c>
      <c r="H66" s="70">
        <v>97</v>
      </c>
      <c r="I66" s="70">
        <v>2023</v>
      </c>
      <c r="J66" s="33">
        <f t="shared" si="17"/>
        <v>600</v>
      </c>
      <c r="K66" s="71">
        <v>540</v>
      </c>
      <c r="L66" s="70"/>
      <c r="M66" s="33">
        <f t="shared" si="18"/>
        <v>60</v>
      </c>
      <c r="N66" s="70"/>
      <c r="O66" s="70"/>
      <c r="P66" s="70"/>
      <c r="Q66" s="70" t="s">
        <v>517</v>
      </c>
      <c r="R66" s="70" t="s">
        <v>518</v>
      </c>
      <c r="S66" s="70"/>
    </row>
    <row r="67" spans="1:19" s="260" customFormat="1" ht="138.75" customHeight="1">
      <c r="A67" s="64" t="s">
        <v>334</v>
      </c>
      <c r="B67" s="258" t="s">
        <v>527</v>
      </c>
      <c r="C67" s="259"/>
      <c r="D67" s="259"/>
      <c r="E67" s="70" t="s">
        <v>528</v>
      </c>
      <c r="F67" s="70" t="s">
        <v>277</v>
      </c>
      <c r="G67" s="70">
        <v>35</v>
      </c>
      <c r="H67" s="70">
        <v>142</v>
      </c>
      <c r="I67" s="70">
        <v>2023</v>
      </c>
      <c r="J67" s="33">
        <f t="shared" si="17"/>
        <v>600</v>
      </c>
      <c r="K67" s="71">
        <v>540</v>
      </c>
      <c r="L67" s="70"/>
      <c r="M67" s="33">
        <f t="shared" si="18"/>
        <v>60</v>
      </c>
      <c r="N67" s="70"/>
      <c r="O67" s="70"/>
      <c r="P67" s="70"/>
      <c r="Q67" s="70" t="s">
        <v>517</v>
      </c>
      <c r="R67" s="70" t="s">
        <v>518</v>
      </c>
      <c r="S67" s="70"/>
    </row>
    <row r="68" spans="1:19" s="260" customFormat="1" ht="138.75" customHeight="1">
      <c r="A68" s="64" t="s">
        <v>335</v>
      </c>
      <c r="B68" s="258" t="s">
        <v>529</v>
      </c>
      <c r="C68" s="259"/>
      <c r="D68" s="259"/>
      <c r="E68" s="70" t="s">
        <v>466</v>
      </c>
      <c r="F68" s="70" t="s">
        <v>277</v>
      </c>
      <c r="G68" s="70">
        <v>61</v>
      </c>
      <c r="H68" s="70">
        <v>272</v>
      </c>
      <c r="I68" s="70">
        <v>2024</v>
      </c>
      <c r="J68" s="33">
        <f t="shared" si="17"/>
        <v>600</v>
      </c>
      <c r="K68" s="71">
        <v>540</v>
      </c>
      <c r="L68" s="70"/>
      <c r="M68" s="33">
        <f t="shared" si="18"/>
        <v>60</v>
      </c>
      <c r="N68" s="70"/>
      <c r="O68" s="70"/>
      <c r="P68" s="70"/>
      <c r="Q68" s="70" t="s">
        <v>517</v>
      </c>
      <c r="R68" s="70" t="s">
        <v>518</v>
      </c>
      <c r="S68" s="70"/>
    </row>
    <row r="69" spans="1:19" s="260" customFormat="1" ht="138.75" customHeight="1">
      <c r="A69" s="64" t="s">
        <v>336</v>
      </c>
      <c r="B69" s="258" t="s">
        <v>530</v>
      </c>
      <c r="C69" s="259"/>
      <c r="D69" s="259"/>
      <c r="E69" s="70" t="s">
        <v>531</v>
      </c>
      <c r="F69" s="70" t="s">
        <v>277</v>
      </c>
      <c r="G69" s="70">
        <v>64</v>
      </c>
      <c r="H69" s="70">
        <v>247</v>
      </c>
      <c r="I69" s="70">
        <v>2024</v>
      </c>
      <c r="J69" s="33">
        <f t="shared" si="17"/>
        <v>600</v>
      </c>
      <c r="K69" s="71">
        <v>540</v>
      </c>
      <c r="L69" s="70"/>
      <c r="M69" s="33">
        <f t="shared" si="18"/>
        <v>60</v>
      </c>
      <c r="N69" s="70"/>
      <c r="O69" s="70"/>
      <c r="P69" s="70"/>
      <c r="Q69" s="70" t="s">
        <v>517</v>
      </c>
      <c r="R69" s="70" t="s">
        <v>518</v>
      </c>
      <c r="S69" s="70"/>
    </row>
    <row r="70" spans="1:19" s="260" customFormat="1" ht="138.75" customHeight="1">
      <c r="A70" s="64" t="s">
        <v>337</v>
      </c>
      <c r="B70" s="258" t="s">
        <v>532</v>
      </c>
      <c r="C70" s="259"/>
      <c r="D70" s="259"/>
      <c r="E70" s="70" t="s">
        <v>533</v>
      </c>
      <c r="F70" s="70" t="s">
        <v>277</v>
      </c>
      <c r="G70" s="70">
        <v>33</v>
      </c>
      <c r="H70" s="70">
        <v>109</v>
      </c>
      <c r="I70" s="70">
        <v>2024</v>
      </c>
      <c r="J70" s="33">
        <f t="shared" si="17"/>
        <v>600</v>
      </c>
      <c r="K70" s="71">
        <v>540</v>
      </c>
      <c r="L70" s="70"/>
      <c r="M70" s="33">
        <f t="shared" si="18"/>
        <v>60</v>
      </c>
      <c r="N70" s="70"/>
      <c r="O70" s="70"/>
      <c r="P70" s="70"/>
      <c r="Q70" s="70" t="s">
        <v>517</v>
      </c>
      <c r="R70" s="70" t="s">
        <v>518</v>
      </c>
      <c r="S70" s="70"/>
    </row>
    <row r="71" spans="1:19" s="260" customFormat="1" ht="138.75" customHeight="1">
      <c r="A71" s="64" t="s">
        <v>338</v>
      </c>
      <c r="B71" s="258" t="s">
        <v>534</v>
      </c>
      <c r="C71" s="259"/>
      <c r="D71" s="259"/>
      <c r="E71" s="70" t="s">
        <v>535</v>
      </c>
      <c r="F71" s="70" t="s">
        <v>277</v>
      </c>
      <c r="G71" s="70">
        <v>48</v>
      </c>
      <c r="H71" s="70">
        <v>179</v>
      </c>
      <c r="I71" s="70">
        <v>2025</v>
      </c>
      <c r="J71" s="33">
        <f t="shared" si="17"/>
        <v>600</v>
      </c>
      <c r="K71" s="71">
        <v>540</v>
      </c>
      <c r="L71" s="70"/>
      <c r="M71" s="33">
        <f t="shared" si="18"/>
        <v>60</v>
      </c>
      <c r="N71" s="70"/>
      <c r="O71" s="70"/>
      <c r="P71" s="70"/>
      <c r="Q71" s="70" t="s">
        <v>517</v>
      </c>
      <c r="R71" s="70" t="s">
        <v>518</v>
      </c>
      <c r="S71" s="70"/>
    </row>
    <row r="72" spans="1:19" s="260" customFormat="1" ht="138.75" customHeight="1">
      <c r="A72" s="64" t="s">
        <v>513</v>
      </c>
      <c r="B72" s="258" t="s">
        <v>536</v>
      </c>
      <c r="C72" s="259"/>
      <c r="D72" s="259"/>
      <c r="E72" s="70" t="s">
        <v>461</v>
      </c>
      <c r="F72" s="70" t="s">
        <v>277</v>
      </c>
      <c r="G72" s="70">
        <v>62</v>
      </c>
      <c r="H72" s="70">
        <v>220</v>
      </c>
      <c r="I72" s="70">
        <v>2025</v>
      </c>
      <c r="J72" s="33">
        <f t="shared" si="17"/>
        <v>600</v>
      </c>
      <c r="K72" s="71">
        <v>540</v>
      </c>
      <c r="L72" s="70"/>
      <c r="M72" s="33">
        <f t="shared" si="18"/>
        <v>60</v>
      </c>
      <c r="N72" s="70"/>
      <c r="O72" s="70"/>
      <c r="P72" s="70"/>
      <c r="Q72" s="70" t="s">
        <v>517</v>
      </c>
      <c r="R72" s="70" t="s">
        <v>518</v>
      </c>
      <c r="S72" s="70"/>
    </row>
    <row r="73" spans="1:19" ht="76.5">
      <c r="A73" s="64" t="s">
        <v>514</v>
      </c>
      <c r="B73" s="143" t="s">
        <v>256</v>
      </c>
      <c r="C73" s="94"/>
      <c r="D73" s="94"/>
      <c r="E73" s="94" t="s">
        <v>341</v>
      </c>
      <c r="F73" s="253" t="s">
        <v>257</v>
      </c>
      <c r="G73" s="253">
        <v>98</v>
      </c>
      <c r="H73" s="253">
        <f>97+346</f>
        <v>443</v>
      </c>
      <c r="I73" s="253">
        <v>2024</v>
      </c>
      <c r="J73" s="33">
        <f t="shared" si="17"/>
        <v>1300</v>
      </c>
      <c r="K73" s="33">
        <v>1170</v>
      </c>
      <c r="L73" s="33"/>
      <c r="M73" s="33">
        <f>1300*10%</f>
        <v>130</v>
      </c>
      <c r="N73" s="33"/>
      <c r="O73" s="33"/>
      <c r="P73" s="33"/>
      <c r="Q73" s="253" t="s">
        <v>263</v>
      </c>
      <c r="R73" s="253" t="s">
        <v>261</v>
      </c>
      <c r="S73" s="235"/>
    </row>
    <row r="74" spans="1:19" s="241" customFormat="1" ht="23.25" customHeight="1">
      <c r="A74" s="234" t="s">
        <v>377</v>
      </c>
      <c r="B74" s="249" t="s">
        <v>342</v>
      </c>
      <c r="C74" s="239"/>
      <c r="D74" s="239"/>
      <c r="E74" s="239"/>
      <c r="F74" s="239"/>
      <c r="G74" s="239"/>
      <c r="H74" s="239"/>
      <c r="I74" s="239"/>
      <c r="J74" s="240">
        <f>SUM(J75:J82)</f>
        <v>8000</v>
      </c>
      <c r="K74" s="240">
        <f>SUM(K75:K82)</f>
        <v>7200</v>
      </c>
      <c r="L74" s="240">
        <f t="shared" ref="L74:M74" si="19">SUM(L75:L82)</f>
        <v>0</v>
      </c>
      <c r="M74" s="240">
        <f t="shared" si="19"/>
        <v>800</v>
      </c>
      <c r="N74" s="240"/>
      <c r="O74" s="240"/>
      <c r="P74" s="240"/>
      <c r="Q74" s="239"/>
      <c r="R74" s="239"/>
      <c r="S74" s="239"/>
    </row>
    <row r="75" spans="1:19" ht="51">
      <c r="A75" s="64" t="s">
        <v>325</v>
      </c>
      <c r="B75" s="143" t="s">
        <v>270</v>
      </c>
      <c r="C75" s="92"/>
      <c r="D75" s="92"/>
      <c r="E75" s="94" t="s">
        <v>342</v>
      </c>
      <c r="F75" s="253" t="s">
        <v>257</v>
      </c>
      <c r="G75" s="93"/>
      <c r="H75" s="93"/>
      <c r="I75" s="253">
        <v>2022</v>
      </c>
      <c r="J75" s="33">
        <f>K75+M75</f>
        <v>1000</v>
      </c>
      <c r="K75" s="33">
        <v>900</v>
      </c>
      <c r="L75" s="33">
        <v>0</v>
      </c>
      <c r="M75" s="155">
        <f>1000*10%</f>
        <v>100</v>
      </c>
      <c r="N75" s="91">
        <v>0</v>
      </c>
      <c r="O75" s="91">
        <v>0</v>
      </c>
      <c r="P75" s="91">
        <v>0</v>
      </c>
      <c r="Q75" s="90" t="s">
        <v>59</v>
      </c>
      <c r="R75" s="94" t="s">
        <v>60</v>
      </c>
      <c r="S75" s="235"/>
    </row>
    <row r="76" spans="1:19" ht="51">
      <c r="A76" s="64" t="s">
        <v>326</v>
      </c>
      <c r="B76" s="143" t="s">
        <v>271</v>
      </c>
      <c r="C76" s="92"/>
      <c r="D76" s="92"/>
      <c r="E76" s="94" t="s">
        <v>342</v>
      </c>
      <c r="F76" s="253" t="s">
        <v>257</v>
      </c>
      <c r="G76" s="93">
        <v>57</v>
      </c>
      <c r="H76" s="93">
        <v>227</v>
      </c>
      <c r="I76" s="253">
        <v>2022</v>
      </c>
      <c r="J76" s="33">
        <f t="shared" ref="J76:J82" si="20">K76+M76</f>
        <v>1000</v>
      </c>
      <c r="K76" s="33">
        <v>900</v>
      </c>
      <c r="L76" s="33">
        <v>0</v>
      </c>
      <c r="M76" s="155">
        <f t="shared" ref="M76:M82" si="21">1000*10%</f>
        <v>100</v>
      </c>
      <c r="N76" s="91">
        <v>0</v>
      </c>
      <c r="O76" s="91">
        <v>0</v>
      </c>
      <c r="P76" s="91">
        <v>0</v>
      </c>
      <c r="Q76" s="90" t="s">
        <v>59</v>
      </c>
      <c r="R76" s="94" t="s">
        <v>60</v>
      </c>
      <c r="S76" s="235"/>
    </row>
    <row r="77" spans="1:19" ht="51">
      <c r="A77" s="64" t="s">
        <v>327</v>
      </c>
      <c r="B77" s="143" t="s">
        <v>272</v>
      </c>
      <c r="C77" s="92"/>
      <c r="D77" s="92"/>
      <c r="E77" s="94" t="s">
        <v>342</v>
      </c>
      <c r="F77" s="253" t="s">
        <v>257</v>
      </c>
      <c r="G77" s="93"/>
      <c r="H77" s="93"/>
      <c r="I77" s="253">
        <v>2022</v>
      </c>
      <c r="J77" s="33">
        <f t="shared" si="20"/>
        <v>1000</v>
      </c>
      <c r="K77" s="33">
        <v>900</v>
      </c>
      <c r="L77" s="33">
        <v>0</v>
      </c>
      <c r="M77" s="155">
        <f t="shared" si="21"/>
        <v>100</v>
      </c>
      <c r="N77" s="91">
        <v>0</v>
      </c>
      <c r="O77" s="91">
        <v>0</v>
      </c>
      <c r="P77" s="91">
        <v>0</v>
      </c>
      <c r="Q77" s="90" t="s">
        <v>59</v>
      </c>
      <c r="R77" s="94" t="s">
        <v>60</v>
      </c>
      <c r="S77" s="235"/>
    </row>
    <row r="78" spans="1:19" ht="51">
      <c r="A78" s="64" t="s">
        <v>328</v>
      </c>
      <c r="B78" s="143" t="s">
        <v>273</v>
      </c>
      <c r="C78" s="92"/>
      <c r="D78" s="92"/>
      <c r="E78" s="94" t="s">
        <v>342</v>
      </c>
      <c r="F78" s="253" t="s">
        <v>257</v>
      </c>
      <c r="G78" s="93">
        <v>120</v>
      </c>
      <c r="H78" s="93">
        <v>401</v>
      </c>
      <c r="I78" s="253">
        <v>2023</v>
      </c>
      <c r="J78" s="33">
        <f t="shared" si="20"/>
        <v>1000</v>
      </c>
      <c r="K78" s="33">
        <v>900</v>
      </c>
      <c r="L78" s="33">
        <v>0</v>
      </c>
      <c r="M78" s="155">
        <f t="shared" si="21"/>
        <v>100</v>
      </c>
      <c r="N78" s="91">
        <v>0</v>
      </c>
      <c r="O78" s="91">
        <v>0</v>
      </c>
      <c r="P78" s="91">
        <v>0</v>
      </c>
      <c r="Q78" s="90" t="s">
        <v>59</v>
      </c>
      <c r="R78" s="94" t="s">
        <v>60</v>
      </c>
      <c r="S78" s="235"/>
    </row>
    <row r="79" spans="1:19" ht="51">
      <c r="A79" s="64" t="s">
        <v>329</v>
      </c>
      <c r="B79" s="143" t="s">
        <v>274</v>
      </c>
      <c r="C79" s="92"/>
      <c r="D79" s="92"/>
      <c r="E79" s="94" t="s">
        <v>342</v>
      </c>
      <c r="F79" s="253" t="s">
        <v>257</v>
      </c>
      <c r="G79" s="93">
        <v>48</v>
      </c>
      <c r="H79" s="93">
        <v>138</v>
      </c>
      <c r="I79" s="253">
        <v>2023</v>
      </c>
      <c r="J79" s="33">
        <f t="shared" si="20"/>
        <v>1000</v>
      </c>
      <c r="K79" s="33">
        <v>900</v>
      </c>
      <c r="L79" s="33">
        <v>0</v>
      </c>
      <c r="M79" s="155">
        <f t="shared" si="21"/>
        <v>100</v>
      </c>
      <c r="N79" s="91">
        <v>0</v>
      </c>
      <c r="O79" s="91">
        <v>0</v>
      </c>
      <c r="P79" s="91">
        <v>0</v>
      </c>
      <c r="Q79" s="90" t="s">
        <v>59</v>
      </c>
      <c r="R79" s="94" t="s">
        <v>60</v>
      </c>
      <c r="S79" s="235"/>
    </row>
    <row r="80" spans="1:19" ht="51">
      <c r="A80" s="64" t="s">
        <v>330</v>
      </c>
      <c r="B80" s="143" t="s">
        <v>275</v>
      </c>
      <c r="C80" s="92"/>
      <c r="D80" s="92"/>
      <c r="E80" s="94" t="s">
        <v>342</v>
      </c>
      <c r="F80" s="253" t="s">
        <v>257</v>
      </c>
      <c r="G80" s="93"/>
      <c r="H80" s="93"/>
      <c r="I80" s="253">
        <v>2022</v>
      </c>
      <c r="J80" s="33">
        <f t="shared" si="20"/>
        <v>1000</v>
      </c>
      <c r="K80" s="33">
        <v>900</v>
      </c>
      <c r="L80" s="33">
        <v>0</v>
      </c>
      <c r="M80" s="155">
        <f t="shared" si="21"/>
        <v>100</v>
      </c>
      <c r="N80" s="91">
        <v>0</v>
      </c>
      <c r="O80" s="91">
        <v>0</v>
      </c>
      <c r="P80" s="91">
        <v>0</v>
      </c>
      <c r="Q80" s="90" t="s">
        <v>59</v>
      </c>
      <c r="R80" s="94" t="s">
        <v>60</v>
      </c>
      <c r="S80" s="235"/>
    </row>
    <row r="81" spans="1:19" s="263" customFormat="1" ht="98.25" customHeight="1">
      <c r="A81" s="64" t="s">
        <v>331</v>
      </c>
      <c r="B81" s="261" t="s">
        <v>476</v>
      </c>
      <c r="C81" s="262"/>
      <c r="D81" s="262"/>
      <c r="E81" s="262" t="s">
        <v>427</v>
      </c>
      <c r="F81" s="262" t="s">
        <v>257</v>
      </c>
      <c r="G81" s="262">
        <v>145</v>
      </c>
      <c r="H81" s="262">
        <v>480</v>
      </c>
      <c r="I81" s="262">
        <v>2022</v>
      </c>
      <c r="J81" s="33">
        <f t="shared" si="20"/>
        <v>1000</v>
      </c>
      <c r="K81" s="33">
        <v>900</v>
      </c>
      <c r="L81" s="262">
        <v>0</v>
      </c>
      <c r="M81" s="155">
        <f t="shared" si="21"/>
        <v>100</v>
      </c>
      <c r="N81" s="262">
        <v>0</v>
      </c>
      <c r="O81" s="262">
        <v>0</v>
      </c>
      <c r="P81" s="262">
        <v>0</v>
      </c>
      <c r="Q81" s="262" t="s">
        <v>59</v>
      </c>
      <c r="R81" s="262" t="s">
        <v>60</v>
      </c>
      <c r="S81" s="262"/>
    </row>
    <row r="82" spans="1:19" ht="51">
      <c r="A82" s="64" t="s">
        <v>332</v>
      </c>
      <c r="B82" s="143" t="s">
        <v>347</v>
      </c>
      <c r="C82" s="92"/>
      <c r="D82" s="92"/>
      <c r="E82" s="94" t="s">
        <v>342</v>
      </c>
      <c r="F82" s="253" t="s">
        <v>257</v>
      </c>
      <c r="G82" s="93"/>
      <c r="H82" s="93"/>
      <c r="I82" s="253">
        <v>2022</v>
      </c>
      <c r="J82" s="33">
        <f t="shared" si="20"/>
        <v>1000</v>
      </c>
      <c r="K82" s="33">
        <v>900</v>
      </c>
      <c r="L82" s="33"/>
      <c r="M82" s="155">
        <f t="shared" si="21"/>
        <v>100</v>
      </c>
      <c r="N82" s="91"/>
      <c r="O82" s="91"/>
      <c r="P82" s="91"/>
      <c r="Q82" s="90" t="s">
        <v>59</v>
      </c>
      <c r="R82" s="94" t="s">
        <v>60</v>
      </c>
      <c r="S82" s="235"/>
    </row>
    <row r="83" spans="1:19" s="241" customFormat="1" ht="23.25" customHeight="1">
      <c r="A83" s="234" t="s">
        <v>378</v>
      </c>
      <c r="B83" s="249" t="s">
        <v>343</v>
      </c>
      <c r="C83" s="239"/>
      <c r="D83" s="239"/>
      <c r="E83" s="239"/>
      <c r="F83" s="239"/>
      <c r="G83" s="239"/>
      <c r="H83" s="239"/>
      <c r="I83" s="239"/>
      <c r="J83" s="240">
        <f>SUM(J84:J90)</f>
        <v>5300</v>
      </c>
      <c r="K83" s="240">
        <f>SUM(K84:K90)</f>
        <v>4770</v>
      </c>
      <c r="L83" s="240">
        <f t="shared" ref="L83:M83" si="22">SUM(L84:L90)</f>
        <v>0</v>
      </c>
      <c r="M83" s="240">
        <f t="shared" si="22"/>
        <v>530</v>
      </c>
      <c r="N83" s="240"/>
      <c r="O83" s="240"/>
      <c r="P83" s="240"/>
      <c r="Q83" s="239"/>
      <c r="R83" s="239"/>
      <c r="S83" s="239"/>
    </row>
    <row r="84" spans="1:19" ht="15.75">
      <c r="A84" s="64" t="s">
        <v>325</v>
      </c>
      <c r="B84" s="143" t="s">
        <v>292</v>
      </c>
      <c r="C84" s="92"/>
      <c r="D84" s="92"/>
      <c r="E84" s="94" t="s">
        <v>343</v>
      </c>
      <c r="F84" s="253" t="s">
        <v>257</v>
      </c>
      <c r="G84" s="93">
        <v>68</v>
      </c>
      <c r="H84" s="93">
        <v>408</v>
      </c>
      <c r="I84" s="253">
        <v>2022</v>
      </c>
      <c r="J84" s="33">
        <f>K84+M84</f>
        <v>1200</v>
      </c>
      <c r="K84" s="33">
        <v>1080</v>
      </c>
      <c r="L84" s="264"/>
      <c r="M84" s="264">
        <f>1200*10%</f>
        <v>120</v>
      </c>
      <c r="N84" s="264"/>
      <c r="O84" s="264"/>
      <c r="P84" s="264"/>
      <c r="Q84" s="90" t="s">
        <v>293</v>
      </c>
      <c r="R84" s="94" t="s">
        <v>294</v>
      </c>
      <c r="S84" s="235"/>
    </row>
    <row r="85" spans="1:19" ht="15.75">
      <c r="A85" s="64" t="s">
        <v>326</v>
      </c>
      <c r="B85" s="143" t="s">
        <v>295</v>
      </c>
      <c r="C85" s="92"/>
      <c r="D85" s="92"/>
      <c r="E85" s="94" t="s">
        <v>343</v>
      </c>
      <c r="F85" s="253" t="s">
        <v>257</v>
      </c>
      <c r="G85" s="93">
        <v>40</v>
      </c>
      <c r="H85" s="93">
        <v>240</v>
      </c>
      <c r="I85" s="253">
        <v>2023</v>
      </c>
      <c r="J85" s="33">
        <f t="shared" ref="J85:J90" si="23">K85+M85</f>
        <v>800</v>
      </c>
      <c r="K85" s="33">
        <v>720</v>
      </c>
      <c r="L85" s="264"/>
      <c r="M85" s="264">
        <f>800*10%</f>
        <v>80</v>
      </c>
      <c r="N85" s="264"/>
      <c r="O85" s="264"/>
      <c r="P85" s="264"/>
      <c r="Q85" s="90" t="s">
        <v>293</v>
      </c>
      <c r="R85" s="94" t="s">
        <v>294</v>
      </c>
      <c r="S85" s="235"/>
    </row>
    <row r="86" spans="1:19" ht="15.75">
      <c r="A86" s="64" t="s">
        <v>327</v>
      </c>
      <c r="B86" s="143" t="s">
        <v>296</v>
      </c>
      <c r="C86" s="92"/>
      <c r="D86" s="92"/>
      <c r="E86" s="94" t="s">
        <v>343</v>
      </c>
      <c r="F86" s="253" t="s">
        <v>257</v>
      </c>
      <c r="G86" s="93">
        <v>36</v>
      </c>
      <c r="H86" s="93">
        <v>180</v>
      </c>
      <c r="I86" s="253">
        <v>2023</v>
      </c>
      <c r="J86" s="33">
        <f t="shared" si="23"/>
        <v>700</v>
      </c>
      <c r="K86" s="33">
        <v>630</v>
      </c>
      <c r="L86" s="264"/>
      <c r="M86" s="264">
        <f>700*10%</f>
        <v>70</v>
      </c>
      <c r="N86" s="264"/>
      <c r="O86" s="264"/>
      <c r="P86" s="264"/>
      <c r="Q86" s="90" t="s">
        <v>293</v>
      </c>
      <c r="R86" s="94" t="s">
        <v>294</v>
      </c>
      <c r="S86" s="235"/>
    </row>
    <row r="87" spans="1:19" ht="31.5" customHeight="1">
      <c r="A87" s="64" t="s">
        <v>328</v>
      </c>
      <c r="B87" s="143" t="s">
        <v>297</v>
      </c>
      <c r="C87" s="92"/>
      <c r="D87" s="92"/>
      <c r="E87" s="94" t="s">
        <v>343</v>
      </c>
      <c r="F87" s="253" t="s">
        <v>257</v>
      </c>
      <c r="G87" s="93">
        <v>38</v>
      </c>
      <c r="H87" s="93">
        <v>190</v>
      </c>
      <c r="I87" s="253">
        <v>2024</v>
      </c>
      <c r="J87" s="33">
        <f t="shared" si="23"/>
        <v>800</v>
      </c>
      <c r="K87" s="33">
        <v>720</v>
      </c>
      <c r="L87" s="264"/>
      <c r="M87" s="264">
        <f>800*10%</f>
        <v>80</v>
      </c>
      <c r="N87" s="264"/>
      <c r="O87" s="264"/>
      <c r="P87" s="264"/>
      <c r="Q87" s="90" t="s">
        <v>293</v>
      </c>
      <c r="R87" s="94" t="s">
        <v>294</v>
      </c>
      <c r="S87" s="235"/>
    </row>
    <row r="88" spans="1:19" ht="15.75">
      <c r="A88" s="64" t="s">
        <v>329</v>
      </c>
      <c r="B88" s="143" t="s">
        <v>298</v>
      </c>
      <c r="C88" s="92"/>
      <c r="D88" s="92"/>
      <c r="E88" s="94" t="s">
        <v>343</v>
      </c>
      <c r="F88" s="253" t="s">
        <v>257</v>
      </c>
      <c r="G88" s="93">
        <v>22</v>
      </c>
      <c r="H88" s="93">
        <v>120</v>
      </c>
      <c r="I88" s="253">
        <v>2022</v>
      </c>
      <c r="J88" s="33">
        <f t="shared" si="23"/>
        <v>500</v>
      </c>
      <c r="K88" s="33">
        <v>450</v>
      </c>
      <c r="L88" s="264"/>
      <c r="M88" s="264">
        <f>500*10%</f>
        <v>50</v>
      </c>
      <c r="N88" s="264"/>
      <c r="O88" s="264"/>
      <c r="P88" s="264"/>
      <c r="Q88" s="90" t="s">
        <v>293</v>
      </c>
      <c r="R88" s="94" t="s">
        <v>294</v>
      </c>
      <c r="S88" s="235"/>
    </row>
    <row r="89" spans="1:19" ht="36" customHeight="1">
      <c r="A89" s="64" t="s">
        <v>330</v>
      </c>
      <c r="B89" s="143" t="s">
        <v>299</v>
      </c>
      <c r="C89" s="92"/>
      <c r="D89" s="92"/>
      <c r="E89" s="94" t="s">
        <v>343</v>
      </c>
      <c r="F89" s="253" t="s">
        <v>257</v>
      </c>
      <c r="G89" s="93">
        <v>32</v>
      </c>
      <c r="H89" s="93">
        <v>128</v>
      </c>
      <c r="I89" s="253">
        <v>2025</v>
      </c>
      <c r="J89" s="33">
        <f t="shared" si="23"/>
        <v>700</v>
      </c>
      <c r="K89" s="33">
        <v>630</v>
      </c>
      <c r="L89" s="264"/>
      <c r="M89" s="264">
        <f>700*10%</f>
        <v>70</v>
      </c>
      <c r="N89" s="264"/>
      <c r="O89" s="264"/>
      <c r="P89" s="264"/>
      <c r="Q89" s="90" t="s">
        <v>293</v>
      </c>
      <c r="R89" s="94" t="s">
        <v>294</v>
      </c>
      <c r="S89" s="235"/>
    </row>
    <row r="90" spans="1:19" ht="27" customHeight="1">
      <c r="A90" s="64" t="s">
        <v>331</v>
      </c>
      <c r="B90" s="143" t="s">
        <v>300</v>
      </c>
      <c r="C90" s="92"/>
      <c r="D90" s="92"/>
      <c r="E90" s="94" t="s">
        <v>343</v>
      </c>
      <c r="F90" s="253" t="s">
        <v>257</v>
      </c>
      <c r="G90" s="93">
        <v>28</v>
      </c>
      <c r="H90" s="93">
        <v>112</v>
      </c>
      <c r="I90" s="253">
        <v>2021</v>
      </c>
      <c r="J90" s="33">
        <f t="shared" si="23"/>
        <v>600</v>
      </c>
      <c r="K90" s="33">
        <v>540</v>
      </c>
      <c r="L90" s="264"/>
      <c r="M90" s="264">
        <f>600*10%</f>
        <v>60</v>
      </c>
      <c r="N90" s="264"/>
      <c r="O90" s="264"/>
      <c r="P90" s="264"/>
      <c r="Q90" s="90" t="s">
        <v>293</v>
      </c>
      <c r="R90" s="94" t="s">
        <v>294</v>
      </c>
      <c r="S90" s="235"/>
    </row>
    <row r="91" spans="1:19" s="241" customFormat="1" ht="23.25" customHeight="1">
      <c r="A91" s="234" t="s">
        <v>379</v>
      </c>
      <c r="B91" s="249" t="s">
        <v>344</v>
      </c>
      <c r="C91" s="239"/>
      <c r="D91" s="239"/>
      <c r="E91" s="239"/>
      <c r="F91" s="239"/>
      <c r="G91" s="239"/>
      <c r="H91" s="239"/>
      <c r="I91" s="239"/>
      <c r="J91" s="240">
        <f>SUM(J92:J94)</f>
        <v>6500</v>
      </c>
      <c r="K91" s="240">
        <f>SUM(K92:K94)</f>
        <v>5850</v>
      </c>
      <c r="L91" s="240">
        <f t="shared" ref="L91:M91" si="24">SUM(L92:L94)</f>
        <v>0</v>
      </c>
      <c r="M91" s="240">
        <f t="shared" si="24"/>
        <v>650</v>
      </c>
      <c r="N91" s="240"/>
      <c r="O91" s="240"/>
      <c r="P91" s="240"/>
      <c r="Q91" s="239"/>
      <c r="R91" s="239"/>
      <c r="S91" s="239"/>
    </row>
    <row r="92" spans="1:19" ht="30">
      <c r="A92" s="64" t="s">
        <v>325</v>
      </c>
      <c r="B92" s="61" t="s">
        <v>301</v>
      </c>
      <c r="C92" s="265"/>
      <c r="D92" s="265"/>
      <c r="E92" s="73" t="s">
        <v>344</v>
      </c>
      <c r="F92" s="253" t="s">
        <v>492</v>
      </c>
      <c r="G92" s="73">
        <v>91</v>
      </c>
      <c r="H92" s="73">
        <v>332</v>
      </c>
      <c r="I92" s="73" t="s">
        <v>66</v>
      </c>
      <c r="J92" s="33">
        <f>K92+M92</f>
        <v>2500</v>
      </c>
      <c r="K92" s="33">
        <v>2250</v>
      </c>
      <c r="L92" s="33"/>
      <c r="M92" s="265">
        <f>2500*10%</f>
        <v>250</v>
      </c>
      <c r="N92" s="265"/>
      <c r="O92" s="265"/>
      <c r="P92" s="265"/>
      <c r="Q92" s="73" t="s">
        <v>302</v>
      </c>
      <c r="R92" s="73" t="s">
        <v>303</v>
      </c>
      <c r="S92" s="235"/>
    </row>
    <row r="93" spans="1:19" s="247" customFormat="1" ht="67.5" customHeight="1">
      <c r="A93" s="64" t="s">
        <v>326</v>
      </c>
      <c r="B93" s="61" t="s">
        <v>537</v>
      </c>
      <c r="C93" s="266"/>
      <c r="D93" s="266"/>
      <c r="E93" s="146" t="s">
        <v>538</v>
      </c>
      <c r="F93" s="266"/>
      <c r="G93" s="146">
        <v>111</v>
      </c>
      <c r="H93" s="146">
        <v>406</v>
      </c>
      <c r="I93" s="146" t="s">
        <v>66</v>
      </c>
      <c r="J93" s="33">
        <f t="shared" ref="J93:J94" si="25">K93+M93</f>
        <v>2000</v>
      </c>
      <c r="K93" s="267">
        <v>1800</v>
      </c>
      <c r="L93" s="266"/>
      <c r="M93" s="85">
        <f>2000*10%</f>
        <v>200</v>
      </c>
      <c r="N93" s="266"/>
      <c r="O93" s="266"/>
      <c r="P93" s="266"/>
      <c r="Q93" s="146" t="s">
        <v>539</v>
      </c>
      <c r="R93" s="146" t="s">
        <v>540</v>
      </c>
      <c r="S93" s="266"/>
    </row>
    <row r="94" spans="1:19" ht="30">
      <c r="A94" s="64" t="s">
        <v>327</v>
      </c>
      <c r="B94" s="61" t="s">
        <v>304</v>
      </c>
      <c r="C94" s="265"/>
      <c r="D94" s="265"/>
      <c r="E94" s="73" t="s">
        <v>344</v>
      </c>
      <c r="F94" s="253" t="s">
        <v>492</v>
      </c>
      <c r="G94" s="73">
        <v>76</v>
      </c>
      <c r="H94" s="73">
        <v>277</v>
      </c>
      <c r="I94" s="73" t="s">
        <v>66</v>
      </c>
      <c r="J94" s="33">
        <f t="shared" si="25"/>
        <v>2000</v>
      </c>
      <c r="K94" s="267">
        <v>1800</v>
      </c>
      <c r="L94" s="33"/>
      <c r="M94" s="85">
        <f>2000*10%</f>
        <v>200</v>
      </c>
      <c r="N94" s="265"/>
      <c r="O94" s="265"/>
      <c r="P94" s="265"/>
      <c r="Q94" s="73" t="s">
        <v>302</v>
      </c>
      <c r="R94" s="73" t="s">
        <v>305</v>
      </c>
      <c r="S94" s="235"/>
    </row>
    <row r="95" spans="1:19" s="241" customFormat="1" ht="23.25" customHeight="1">
      <c r="A95" s="234" t="s">
        <v>380</v>
      </c>
      <c r="B95" s="249" t="s">
        <v>345</v>
      </c>
      <c r="C95" s="239"/>
      <c r="D95" s="239"/>
      <c r="E95" s="239"/>
      <c r="F95" s="239"/>
      <c r="G95" s="239"/>
      <c r="H95" s="239"/>
      <c r="I95" s="239"/>
      <c r="J95" s="240">
        <f>SUM(J96:J100)</f>
        <v>15000</v>
      </c>
      <c r="K95" s="240">
        <f>SUM(K96:K100)</f>
        <v>13500</v>
      </c>
      <c r="L95" s="240">
        <f t="shared" ref="L95:M95" si="26">SUM(L96:L100)</f>
        <v>0</v>
      </c>
      <c r="M95" s="240">
        <f t="shared" si="26"/>
        <v>1500</v>
      </c>
      <c r="N95" s="240"/>
      <c r="O95" s="240"/>
      <c r="P95" s="240"/>
      <c r="Q95" s="239"/>
      <c r="R95" s="239"/>
      <c r="S95" s="239"/>
    </row>
    <row r="96" spans="1:19" s="65" customFormat="1" ht="104.65" customHeight="1">
      <c r="A96" s="66" t="s">
        <v>325</v>
      </c>
      <c r="B96" s="61" t="s">
        <v>382</v>
      </c>
      <c r="C96" s="86"/>
      <c r="D96" s="86"/>
      <c r="E96" s="73" t="s">
        <v>345</v>
      </c>
      <c r="F96" s="73" t="s">
        <v>492</v>
      </c>
      <c r="G96" s="88">
        <v>94</v>
      </c>
      <c r="H96" s="88">
        <v>348</v>
      </c>
      <c r="I96" s="88" t="s">
        <v>90</v>
      </c>
      <c r="J96" s="88">
        <f>K96+M96</f>
        <v>3000</v>
      </c>
      <c r="K96" s="88">
        <v>2700</v>
      </c>
      <c r="L96" s="87"/>
      <c r="M96" s="156">
        <f>3000*10%</f>
        <v>300</v>
      </c>
      <c r="N96" s="87"/>
      <c r="O96" s="87"/>
      <c r="P96" s="87"/>
      <c r="Q96" s="73" t="s">
        <v>383</v>
      </c>
      <c r="R96" s="73" t="s">
        <v>384</v>
      </c>
      <c r="S96" s="86"/>
    </row>
    <row r="97" spans="1:19" s="65" customFormat="1" ht="105">
      <c r="A97" s="66" t="s">
        <v>326</v>
      </c>
      <c r="B97" s="61" t="s">
        <v>385</v>
      </c>
      <c r="C97" s="86"/>
      <c r="D97" s="86"/>
      <c r="E97" s="73" t="s">
        <v>345</v>
      </c>
      <c r="F97" s="73" t="s">
        <v>492</v>
      </c>
      <c r="G97" s="88">
        <v>147</v>
      </c>
      <c r="H97" s="88">
        <v>561</v>
      </c>
      <c r="I97" s="87" t="s">
        <v>90</v>
      </c>
      <c r="J97" s="88">
        <f t="shared" ref="J97:J100" si="27">K97+M97</f>
        <v>3000</v>
      </c>
      <c r="K97" s="88">
        <v>2700</v>
      </c>
      <c r="L97" s="87"/>
      <c r="M97" s="156">
        <f t="shared" ref="M97:M100" si="28">3000*10%</f>
        <v>300</v>
      </c>
      <c r="N97" s="87"/>
      <c r="O97" s="87"/>
      <c r="P97" s="87"/>
      <c r="Q97" s="85" t="s">
        <v>386</v>
      </c>
      <c r="R97" s="73" t="s">
        <v>387</v>
      </c>
      <c r="S97" s="86"/>
    </row>
    <row r="98" spans="1:19" s="65" customFormat="1" ht="105">
      <c r="A98" s="66" t="s">
        <v>327</v>
      </c>
      <c r="B98" s="61" t="s">
        <v>388</v>
      </c>
      <c r="C98" s="86"/>
      <c r="D98" s="86"/>
      <c r="E98" s="73" t="s">
        <v>345</v>
      </c>
      <c r="F98" s="73" t="s">
        <v>492</v>
      </c>
      <c r="G98" s="88">
        <v>134</v>
      </c>
      <c r="H98" s="88">
        <v>476</v>
      </c>
      <c r="I98" s="87" t="s">
        <v>97</v>
      </c>
      <c r="J98" s="88">
        <f t="shared" si="27"/>
        <v>3000</v>
      </c>
      <c r="K98" s="88">
        <v>2700</v>
      </c>
      <c r="L98" s="88"/>
      <c r="M98" s="156">
        <f t="shared" si="28"/>
        <v>300</v>
      </c>
      <c r="N98" s="87"/>
      <c r="O98" s="87"/>
      <c r="P98" s="87"/>
      <c r="Q98" s="85" t="s">
        <v>389</v>
      </c>
      <c r="R98" s="73" t="s">
        <v>390</v>
      </c>
      <c r="S98" s="86"/>
    </row>
    <row r="99" spans="1:19" s="65" customFormat="1" ht="105">
      <c r="A99" s="66" t="s">
        <v>328</v>
      </c>
      <c r="B99" s="61" t="s">
        <v>391</v>
      </c>
      <c r="C99" s="86"/>
      <c r="D99" s="86"/>
      <c r="E99" s="73" t="s">
        <v>345</v>
      </c>
      <c r="F99" s="73" t="s">
        <v>492</v>
      </c>
      <c r="G99" s="88">
        <v>60</v>
      </c>
      <c r="H99" s="88">
        <v>236</v>
      </c>
      <c r="I99" s="87" t="s">
        <v>104</v>
      </c>
      <c r="J99" s="88">
        <f t="shared" si="27"/>
        <v>3000</v>
      </c>
      <c r="K99" s="88">
        <v>2700</v>
      </c>
      <c r="L99" s="87"/>
      <c r="M99" s="156">
        <f t="shared" si="28"/>
        <v>300</v>
      </c>
      <c r="N99" s="87"/>
      <c r="O99" s="87"/>
      <c r="P99" s="87"/>
      <c r="Q99" s="85" t="s">
        <v>392</v>
      </c>
      <c r="R99" s="73" t="s">
        <v>393</v>
      </c>
      <c r="S99" s="86"/>
    </row>
    <row r="100" spans="1:19" s="65" customFormat="1" ht="105">
      <c r="A100" s="66" t="s">
        <v>329</v>
      </c>
      <c r="B100" s="61" t="s">
        <v>394</v>
      </c>
      <c r="C100" s="86"/>
      <c r="D100" s="86"/>
      <c r="E100" s="73" t="s">
        <v>345</v>
      </c>
      <c r="F100" s="73" t="s">
        <v>492</v>
      </c>
      <c r="G100" s="88">
        <v>72</v>
      </c>
      <c r="H100" s="88">
        <v>268</v>
      </c>
      <c r="I100" s="87" t="s">
        <v>104</v>
      </c>
      <c r="J100" s="88">
        <f t="shared" si="27"/>
        <v>3000</v>
      </c>
      <c r="K100" s="88">
        <v>2700</v>
      </c>
      <c r="L100" s="87"/>
      <c r="M100" s="156">
        <f t="shared" si="28"/>
        <v>300</v>
      </c>
      <c r="N100" s="87"/>
      <c r="O100" s="87"/>
      <c r="P100" s="87"/>
      <c r="Q100" s="85" t="s">
        <v>395</v>
      </c>
      <c r="R100" s="73" t="s">
        <v>396</v>
      </c>
      <c r="S100" s="86"/>
    </row>
    <row r="101" spans="1:19" s="241" customFormat="1" ht="23.25" customHeight="1">
      <c r="A101" s="234" t="s">
        <v>381</v>
      </c>
      <c r="B101" s="249" t="s">
        <v>369</v>
      </c>
      <c r="C101" s="239"/>
      <c r="D101" s="239"/>
      <c r="E101" s="239"/>
      <c r="F101" s="239"/>
      <c r="G101" s="239"/>
      <c r="H101" s="239"/>
      <c r="I101" s="239"/>
      <c r="J101" s="240">
        <f>SUM(J102:J108)</f>
        <v>7500</v>
      </c>
      <c r="K101" s="240">
        <f>SUM(K102:K108)</f>
        <v>6750</v>
      </c>
      <c r="L101" s="240">
        <f t="shared" ref="L101:M101" si="29">SUM(L102:L108)</f>
        <v>0</v>
      </c>
      <c r="M101" s="240">
        <f t="shared" si="29"/>
        <v>750</v>
      </c>
      <c r="N101" s="240"/>
      <c r="O101" s="240"/>
      <c r="P101" s="240"/>
      <c r="Q101" s="239"/>
      <c r="R101" s="239"/>
      <c r="S101" s="239"/>
    </row>
    <row r="102" spans="1:19" s="247" customFormat="1" ht="110.25">
      <c r="A102" s="64" t="s">
        <v>325</v>
      </c>
      <c r="B102" s="61" t="s">
        <v>348</v>
      </c>
      <c r="C102" s="268"/>
      <c r="D102" s="268"/>
      <c r="E102" s="269" t="s">
        <v>369</v>
      </c>
      <c r="F102" s="270" t="s">
        <v>257</v>
      </c>
      <c r="G102" s="270">
        <v>56</v>
      </c>
      <c r="H102" s="270">
        <v>203</v>
      </c>
      <c r="I102" s="270">
        <v>2021</v>
      </c>
      <c r="J102" s="271">
        <f>K102+M102</f>
        <v>1500</v>
      </c>
      <c r="K102" s="271">
        <v>1350</v>
      </c>
      <c r="L102" s="268"/>
      <c r="M102" s="156">
        <f>1500*10%</f>
        <v>150</v>
      </c>
      <c r="N102" s="268"/>
      <c r="O102" s="268"/>
      <c r="P102" s="268"/>
      <c r="Q102" s="269" t="s">
        <v>349</v>
      </c>
      <c r="R102" s="269" t="s">
        <v>350</v>
      </c>
      <c r="S102" s="264"/>
    </row>
    <row r="103" spans="1:19" s="247" customFormat="1" ht="110.25">
      <c r="A103" s="64" t="s">
        <v>326</v>
      </c>
      <c r="B103" s="61" t="s">
        <v>351</v>
      </c>
      <c r="C103" s="268"/>
      <c r="D103" s="268"/>
      <c r="E103" s="269" t="s">
        <v>369</v>
      </c>
      <c r="F103" s="270" t="s">
        <v>257</v>
      </c>
      <c r="G103" s="270">
        <v>25</v>
      </c>
      <c r="H103" s="270">
        <v>104</v>
      </c>
      <c r="I103" s="270">
        <v>2022</v>
      </c>
      <c r="J103" s="271">
        <f t="shared" ref="J103:J108" si="30">K103+M103</f>
        <v>1500</v>
      </c>
      <c r="K103" s="271">
        <v>1350</v>
      </c>
      <c r="L103" s="268"/>
      <c r="M103" s="156">
        <f t="shared" ref="M103:M105" si="31">1500*10%</f>
        <v>150</v>
      </c>
      <c r="N103" s="268"/>
      <c r="O103" s="268"/>
      <c r="P103" s="268"/>
      <c r="Q103" s="269" t="s">
        <v>352</v>
      </c>
      <c r="R103" s="269" t="s">
        <v>353</v>
      </c>
      <c r="S103" s="264"/>
    </row>
    <row r="104" spans="1:19" s="247" customFormat="1" ht="110.25">
      <c r="A104" s="64" t="s">
        <v>327</v>
      </c>
      <c r="B104" s="61" t="s">
        <v>354</v>
      </c>
      <c r="C104" s="268"/>
      <c r="D104" s="268"/>
      <c r="E104" s="269" t="s">
        <v>369</v>
      </c>
      <c r="F104" s="270" t="s">
        <v>257</v>
      </c>
      <c r="G104" s="270">
        <v>20</v>
      </c>
      <c r="H104" s="270">
        <v>78</v>
      </c>
      <c r="I104" s="270">
        <v>2023</v>
      </c>
      <c r="J104" s="271">
        <f t="shared" si="30"/>
        <v>1500</v>
      </c>
      <c r="K104" s="271">
        <v>1350</v>
      </c>
      <c r="L104" s="268"/>
      <c r="M104" s="156">
        <f t="shared" si="31"/>
        <v>150</v>
      </c>
      <c r="N104" s="268"/>
      <c r="O104" s="268"/>
      <c r="P104" s="268"/>
      <c r="Q104" s="269" t="s">
        <v>355</v>
      </c>
      <c r="R104" s="269" t="s">
        <v>356</v>
      </c>
      <c r="S104" s="264"/>
    </row>
    <row r="105" spans="1:19" s="247" customFormat="1" ht="110.25">
      <c r="A105" s="64" t="s">
        <v>328</v>
      </c>
      <c r="B105" s="61" t="s">
        <v>357</v>
      </c>
      <c r="C105" s="268"/>
      <c r="D105" s="268"/>
      <c r="E105" s="269" t="s">
        <v>369</v>
      </c>
      <c r="F105" s="270" t="s">
        <v>257</v>
      </c>
      <c r="G105" s="270">
        <v>58</v>
      </c>
      <c r="H105" s="270">
        <v>204</v>
      </c>
      <c r="I105" s="270">
        <v>2024</v>
      </c>
      <c r="J105" s="271">
        <f t="shared" si="30"/>
        <v>1500</v>
      </c>
      <c r="K105" s="271">
        <v>1350</v>
      </c>
      <c r="L105" s="268"/>
      <c r="M105" s="156">
        <f t="shared" si="31"/>
        <v>150</v>
      </c>
      <c r="N105" s="268"/>
      <c r="O105" s="268"/>
      <c r="P105" s="268"/>
      <c r="Q105" s="269" t="s">
        <v>358</v>
      </c>
      <c r="R105" s="269" t="s">
        <v>359</v>
      </c>
      <c r="S105" s="264"/>
    </row>
    <row r="106" spans="1:19" s="247" customFormat="1" ht="63">
      <c r="A106" s="64" t="s">
        <v>329</v>
      </c>
      <c r="B106" s="61" t="s">
        <v>360</v>
      </c>
      <c r="C106" s="268"/>
      <c r="D106" s="268"/>
      <c r="E106" s="269" t="s">
        <v>369</v>
      </c>
      <c r="F106" s="270" t="s">
        <v>257</v>
      </c>
      <c r="G106" s="270">
        <v>25</v>
      </c>
      <c r="H106" s="270">
        <v>100</v>
      </c>
      <c r="I106" s="270">
        <v>2025</v>
      </c>
      <c r="J106" s="271">
        <f t="shared" si="30"/>
        <v>500</v>
      </c>
      <c r="K106" s="271">
        <v>450</v>
      </c>
      <c r="L106" s="268"/>
      <c r="M106" s="156">
        <f>500*10%</f>
        <v>50</v>
      </c>
      <c r="N106" s="268"/>
      <c r="O106" s="268"/>
      <c r="P106" s="268"/>
      <c r="Q106" s="269" t="s">
        <v>361</v>
      </c>
      <c r="R106" s="269" t="s">
        <v>362</v>
      </c>
      <c r="S106" s="264"/>
    </row>
    <row r="107" spans="1:19" s="247" customFormat="1" ht="63">
      <c r="A107" s="64" t="s">
        <v>330</v>
      </c>
      <c r="B107" s="61" t="s">
        <v>363</v>
      </c>
      <c r="C107" s="268"/>
      <c r="D107" s="268"/>
      <c r="E107" s="269" t="s">
        <v>369</v>
      </c>
      <c r="F107" s="270" t="s">
        <v>257</v>
      </c>
      <c r="G107" s="270">
        <v>27</v>
      </c>
      <c r="H107" s="270">
        <v>111</v>
      </c>
      <c r="I107" s="270">
        <v>2025</v>
      </c>
      <c r="J107" s="271">
        <f t="shared" si="30"/>
        <v>500</v>
      </c>
      <c r="K107" s="271">
        <v>450</v>
      </c>
      <c r="L107" s="268"/>
      <c r="M107" s="156">
        <f t="shared" ref="M107:M108" si="32">500*10%</f>
        <v>50</v>
      </c>
      <c r="N107" s="268"/>
      <c r="O107" s="268"/>
      <c r="P107" s="268"/>
      <c r="Q107" s="269" t="s">
        <v>364</v>
      </c>
      <c r="R107" s="269" t="s">
        <v>365</v>
      </c>
      <c r="S107" s="264"/>
    </row>
    <row r="108" spans="1:19" s="247" customFormat="1" ht="63">
      <c r="A108" s="64" t="s">
        <v>331</v>
      </c>
      <c r="B108" s="61" t="s">
        <v>366</v>
      </c>
      <c r="C108" s="268"/>
      <c r="D108" s="268"/>
      <c r="E108" s="269" t="s">
        <v>369</v>
      </c>
      <c r="F108" s="270" t="s">
        <v>257</v>
      </c>
      <c r="G108" s="270">
        <v>72</v>
      </c>
      <c r="H108" s="270">
        <v>240</v>
      </c>
      <c r="I108" s="270">
        <v>2025</v>
      </c>
      <c r="J108" s="271">
        <f t="shared" si="30"/>
        <v>500</v>
      </c>
      <c r="K108" s="271">
        <v>450</v>
      </c>
      <c r="L108" s="268"/>
      <c r="M108" s="156">
        <f t="shared" si="32"/>
        <v>50</v>
      </c>
      <c r="N108" s="268"/>
      <c r="O108" s="268"/>
      <c r="P108" s="268"/>
      <c r="Q108" s="269" t="s">
        <v>367</v>
      </c>
      <c r="R108" s="269" t="s">
        <v>368</v>
      </c>
      <c r="S108" s="264"/>
    </row>
    <row r="109" spans="1:19">
      <c r="A109" s="272"/>
      <c r="B109" s="273"/>
    </row>
    <row r="110" spans="1:19">
      <c r="A110" s="272"/>
      <c r="B110" s="273"/>
    </row>
    <row r="111" spans="1:19">
      <c r="A111" s="272"/>
      <c r="B111" s="273"/>
    </row>
    <row r="112" spans="1:19">
      <c r="A112" s="272"/>
      <c r="B112" s="273"/>
    </row>
    <row r="113" spans="1:2">
      <c r="A113" s="272"/>
      <c r="B113" s="273"/>
    </row>
    <row r="114" spans="1:2">
      <c r="A114" s="272"/>
      <c r="B114" s="273"/>
    </row>
    <row r="115" spans="1:2">
      <c r="A115" s="272"/>
      <c r="B115" s="273"/>
    </row>
    <row r="116" spans="1:2">
      <c r="A116" s="272"/>
      <c r="B116" s="273"/>
    </row>
    <row r="117" spans="1:2">
      <c r="A117" s="272"/>
      <c r="B117" s="273"/>
    </row>
    <row r="118" spans="1:2">
      <c r="A118" s="272"/>
      <c r="B118" s="273"/>
    </row>
    <row r="119" spans="1:2">
      <c r="A119" s="272"/>
      <c r="B119" s="273"/>
    </row>
    <row r="120" spans="1:2">
      <c r="A120" s="272"/>
      <c r="B120" s="273"/>
    </row>
    <row r="121" spans="1:2">
      <c r="A121" s="272"/>
      <c r="B121" s="273"/>
    </row>
    <row r="122" spans="1:2">
      <c r="A122" s="272"/>
      <c r="B122" s="273"/>
    </row>
    <row r="123" spans="1:2">
      <c r="A123" s="272"/>
      <c r="B123" s="273"/>
    </row>
    <row r="124" spans="1:2">
      <c r="A124" s="272"/>
      <c r="B124" s="273"/>
    </row>
    <row r="125" spans="1:2">
      <c r="A125" s="272"/>
      <c r="B125" s="273"/>
    </row>
  </sheetData>
  <mergeCells count="18">
    <mergeCell ref="A1:B1"/>
    <mergeCell ref="A4:A6"/>
    <mergeCell ref="B4:B6"/>
    <mergeCell ref="A2:S2"/>
    <mergeCell ref="Q3:S3"/>
    <mergeCell ref="E4:E6"/>
    <mergeCell ref="F4:F6"/>
    <mergeCell ref="G4:H5"/>
    <mergeCell ref="I4:I6"/>
    <mergeCell ref="J4:J6"/>
    <mergeCell ref="K4:P4"/>
    <mergeCell ref="Q4:Q6"/>
    <mergeCell ref="R4:R6"/>
    <mergeCell ref="S4:S6"/>
    <mergeCell ref="K5:L5"/>
    <mergeCell ref="M5:N5"/>
    <mergeCell ref="P5:P6"/>
    <mergeCell ref="O5:O6"/>
  </mergeCells>
  <phoneticPr fontId="75" type="noConversion"/>
  <printOptions verticalCentered="1"/>
  <pageMargins left="0.59" right="0.25" top="0.38" bottom="0.36" header="0.3" footer="0.3"/>
  <pageSetup paperSize="9" scale="60" fitToWidth="2" fitToHeight="1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R67"/>
  <sheetViews>
    <sheetView zoomScale="85" zoomScaleNormal="85" workbookViewId="0">
      <selection activeCell="M26" sqref="M26:M37"/>
    </sheetView>
  </sheetViews>
  <sheetFormatPr defaultColWidth="7.625" defaultRowHeight="12"/>
  <cols>
    <col min="1" max="1" width="4.375" style="38" customWidth="1"/>
    <col min="2" max="2" width="21.5" style="36" customWidth="1"/>
    <col min="3" max="3" width="5.75" style="36" customWidth="1"/>
    <col min="4" max="4" width="15" style="36" customWidth="1"/>
    <col min="5" max="5" width="6.125" style="36" customWidth="1"/>
    <col min="6" max="6" width="7.375" style="36" customWidth="1"/>
    <col min="7" max="7" width="11.25" style="36" customWidth="1"/>
    <col min="8" max="8" width="11.25" style="37" customWidth="1"/>
    <col min="9" max="11" width="9.125" style="37" customWidth="1"/>
    <col min="12" max="13" width="9.125" style="161" customWidth="1"/>
    <col min="14" max="15" width="9.125" style="38" customWidth="1"/>
    <col min="16" max="16" width="13.625" style="38" customWidth="1"/>
    <col min="17" max="17" width="13.25" style="38" customWidth="1"/>
    <col min="18" max="18" width="13.125" style="38" customWidth="1"/>
    <col min="19" max="236" width="7.625" style="38"/>
    <col min="237" max="237" width="3.25" style="38" customWidth="1"/>
    <col min="238" max="238" width="24.25" style="38" customWidth="1"/>
    <col min="239" max="239" width="8.5" style="38" customWidth="1"/>
    <col min="240" max="240" width="3.875" style="38" customWidth="1"/>
    <col min="241" max="241" width="9.375" style="38" customWidth="1"/>
    <col min="242" max="242" width="4.375" style="38" customWidth="1"/>
    <col min="243" max="243" width="5.875" style="38" customWidth="1"/>
    <col min="244" max="244" width="6.875" style="38" customWidth="1"/>
    <col min="245" max="246" width="11.125" style="38" customWidth="1"/>
    <col min="247" max="248" width="7.75" style="38" customWidth="1"/>
    <col min="249" max="249" width="6.5" style="38" customWidth="1"/>
    <col min="250" max="252" width="0" style="38" hidden="1" customWidth="1"/>
    <col min="253" max="492" width="7.625" style="38"/>
    <col min="493" max="493" width="3.25" style="38" customWidth="1"/>
    <col min="494" max="494" width="24.25" style="38" customWidth="1"/>
    <col min="495" max="495" width="8.5" style="38" customWidth="1"/>
    <col min="496" max="496" width="3.875" style="38" customWidth="1"/>
    <col min="497" max="497" width="9.375" style="38" customWidth="1"/>
    <col min="498" max="498" width="4.375" style="38" customWidth="1"/>
    <col min="499" max="499" width="5.875" style="38" customWidth="1"/>
    <col min="500" max="500" width="6.875" style="38" customWidth="1"/>
    <col min="501" max="502" width="11.125" style="38" customWidth="1"/>
    <col min="503" max="504" width="7.75" style="38" customWidth="1"/>
    <col min="505" max="505" width="6.5" style="38" customWidth="1"/>
    <col min="506" max="508" width="0" style="38" hidden="1" customWidth="1"/>
    <col min="509" max="748" width="7.625" style="38"/>
    <col min="749" max="749" width="3.25" style="38" customWidth="1"/>
    <col min="750" max="750" width="24.25" style="38" customWidth="1"/>
    <col min="751" max="751" width="8.5" style="38" customWidth="1"/>
    <col min="752" max="752" width="3.875" style="38" customWidth="1"/>
    <col min="753" max="753" width="9.375" style="38" customWidth="1"/>
    <col min="754" max="754" width="4.375" style="38" customWidth="1"/>
    <col min="755" max="755" width="5.875" style="38" customWidth="1"/>
    <col min="756" max="756" width="6.875" style="38" customWidth="1"/>
    <col min="757" max="758" width="11.125" style="38" customWidth="1"/>
    <col min="759" max="760" width="7.75" style="38" customWidth="1"/>
    <col min="761" max="761" width="6.5" style="38" customWidth="1"/>
    <col min="762" max="764" width="0" style="38" hidden="1" customWidth="1"/>
    <col min="765" max="1004" width="7.625" style="38"/>
    <col min="1005" max="1005" width="3.25" style="38" customWidth="1"/>
    <col min="1006" max="1006" width="24.25" style="38" customWidth="1"/>
    <col min="1007" max="1007" width="8.5" style="38" customWidth="1"/>
    <col min="1008" max="1008" width="3.875" style="38" customWidth="1"/>
    <col min="1009" max="1009" width="9.375" style="38" customWidth="1"/>
    <col min="1010" max="1010" width="4.375" style="38" customWidth="1"/>
    <col min="1011" max="1011" width="5.875" style="38" customWidth="1"/>
    <col min="1012" max="1012" width="6.875" style="38" customWidth="1"/>
    <col min="1013" max="1014" width="11.125" style="38" customWidth="1"/>
    <col min="1015" max="1016" width="7.75" style="38" customWidth="1"/>
    <col min="1017" max="1017" width="6.5" style="38" customWidth="1"/>
    <col min="1018" max="1020" width="0" style="38" hidden="1" customWidth="1"/>
    <col min="1021" max="1260" width="7.625" style="38"/>
    <col min="1261" max="1261" width="3.25" style="38" customWidth="1"/>
    <col min="1262" max="1262" width="24.25" style="38" customWidth="1"/>
    <col min="1263" max="1263" width="8.5" style="38" customWidth="1"/>
    <col min="1264" max="1264" width="3.875" style="38" customWidth="1"/>
    <col min="1265" max="1265" width="9.375" style="38" customWidth="1"/>
    <col min="1266" max="1266" width="4.375" style="38" customWidth="1"/>
    <col min="1267" max="1267" width="5.875" style="38" customWidth="1"/>
    <col min="1268" max="1268" width="6.875" style="38" customWidth="1"/>
    <col min="1269" max="1270" width="11.125" style="38" customWidth="1"/>
    <col min="1271" max="1272" width="7.75" style="38" customWidth="1"/>
    <col min="1273" max="1273" width="6.5" style="38" customWidth="1"/>
    <col min="1274" max="1276" width="0" style="38" hidden="1" customWidth="1"/>
    <col min="1277" max="1516" width="7.625" style="38"/>
    <col min="1517" max="1517" width="3.25" style="38" customWidth="1"/>
    <col min="1518" max="1518" width="24.25" style="38" customWidth="1"/>
    <col min="1519" max="1519" width="8.5" style="38" customWidth="1"/>
    <col min="1520" max="1520" width="3.875" style="38" customWidth="1"/>
    <col min="1521" max="1521" width="9.375" style="38" customWidth="1"/>
    <col min="1522" max="1522" width="4.375" style="38" customWidth="1"/>
    <col min="1523" max="1523" width="5.875" style="38" customWidth="1"/>
    <col min="1524" max="1524" width="6.875" style="38" customWidth="1"/>
    <col min="1525" max="1526" width="11.125" style="38" customWidth="1"/>
    <col min="1527" max="1528" width="7.75" style="38" customWidth="1"/>
    <col min="1529" max="1529" width="6.5" style="38" customWidth="1"/>
    <col min="1530" max="1532" width="0" style="38" hidden="1" customWidth="1"/>
    <col min="1533" max="1772" width="7.625" style="38"/>
    <col min="1773" max="1773" width="3.25" style="38" customWidth="1"/>
    <col min="1774" max="1774" width="24.25" style="38" customWidth="1"/>
    <col min="1775" max="1775" width="8.5" style="38" customWidth="1"/>
    <col min="1776" max="1776" width="3.875" style="38" customWidth="1"/>
    <col min="1777" max="1777" width="9.375" style="38" customWidth="1"/>
    <col min="1778" max="1778" width="4.375" style="38" customWidth="1"/>
    <col min="1779" max="1779" width="5.875" style="38" customWidth="1"/>
    <col min="1780" max="1780" width="6.875" style="38" customWidth="1"/>
    <col min="1781" max="1782" width="11.125" style="38" customWidth="1"/>
    <col min="1783" max="1784" width="7.75" style="38" customWidth="1"/>
    <col min="1785" max="1785" width="6.5" style="38" customWidth="1"/>
    <col min="1786" max="1788" width="0" style="38" hidden="1" customWidth="1"/>
    <col min="1789" max="2028" width="7.625" style="38"/>
    <col min="2029" max="2029" width="3.25" style="38" customWidth="1"/>
    <col min="2030" max="2030" width="24.25" style="38" customWidth="1"/>
    <col min="2031" max="2031" width="8.5" style="38" customWidth="1"/>
    <col min="2032" max="2032" width="3.875" style="38" customWidth="1"/>
    <col min="2033" max="2033" width="9.375" style="38" customWidth="1"/>
    <col min="2034" max="2034" width="4.375" style="38" customWidth="1"/>
    <col min="2035" max="2035" width="5.875" style="38" customWidth="1"/>
    <col min="2036" max="2036" width="6.875" style="38" customWidth="1"/>
    <col min="2037" max="2038" width="11.125" style="38" customWidth="1"/>
    <col min="2039" max="2040" width="7.75" style="38" customWidth="1"/>
    <col min="2041" max="2041" width="6.5" style="38" customWidth="1"/>
    <col min="2042" max="2044" width="0" style="38" hidden="1" customWidth="1"/>
    <col min="2045" max="2284" width="7.625" style="38"/>
    <col min="2285" max="2285" width="3.25" style="38" customWidth="1"/>
    <col min="2286" max="2286" width="24.25" style="38" customWidth="1"/>
    <col min="2287" max="2287" width="8.5" style="38" customWidth="1"/>
    <col min="2288" max="2288" width="3.875" style="38" customWidth="1"/>
    <col min="2289" max="2289" width="9.375" style="38" customWidth="1"/>
    <col min="2290" max="2290" width="4.375" style="38" customWidth="1"/>
    <col min="2291" max="2291" width="5.875" style="38" customWidth="1"/>
    <col min="2292" max="2292" width="6.875" style="38" customWidth="1"/>
    <col min="2293" max="2294" width="11.125" style="38" customWidth="1"/>
    <col min="2295" max="2296" width="7.75" style="38" customWidth="1"/>
    <col min="2297" max="2297" width="6.5" style="38" customWidth="1"/>
    <col min="2298" max="2300" width="0" style="38" hidden="1" customWidth="1"/>
    <col min="2301" max="2540" width="7.625" style="38"/>
    <col min="2541" max="2541" width="3.25" style="38" customWidth="1"/>
    <col min="2542" max="2542" width="24.25" style="38" customWidth="1"/>
    <col min="2543" max="2543" width="8.5" style="38" customWidth="1"/>
    <col min="2544" max="2544" width="3.875" style="38" customWidth="1"/>
    <col min="2545" max="2545" width="9.375" style="38" customWidth="1"/>
    <col min="2546" max="2546" width="4.375" style="38" customWidth="1"/>
    <col min="2547" max="2547" width="5.875" style="38" customWidth="1"/>
    <col min="2548" max="2548" width="6.875" style="38" customWidth="1"/>
    <col min="2549" max="2550" width="11.125" style="38" customWidth="1"/>
    <col min="2551" max="2552" width="7.75" style="38" customWidth="1"/>
    <col min="2553" max="2553" width="6.5" style="38" customWidth="1"/>
    <col min="2554" max="2556" width="0" style="38" hidden="1" customWidth="1"/>
    <col min="2557" max="2796" width="7.625" style="38"/>
    <col min="2797" max="2797" width="3.25" style="38" customWidth="1"/>
    <col min="2798" max="2798" width="24.25" style="38" customWidth="1"/>
    <col min="2799" max="2799" width="8.5" style="38" customWidth="1"/>
    <col min="2800" max="2800" width="3.875" style="38" customWidth="1"/>
    <col min="2801" max="2801" width="9.375" style="38" customWidth="1"/>
    <col min="2802" max="2802" width="4.375" style="38" customWidth="1"/>
    <col min="2803" max="2803" width="5.875" style="38" customWidth="1"/>
    <col min="2804" max="2804" width="6.875" style="38" customWidth="1"/>
    <col min="2805" max="2806" width="11.125" style="38" customWidth="1"/>
    <col min="2807" max="2808" width="7.75" style="38" customWidth="1"/>
    <col min="2809" max="2809" width="6.5" style="38" customWidth="1"/>
    <col min="2810" max="2812" width="0" style="38" hidden="1" customWidth="1"/>
    <col min="2813" max="3052" width="7.625" style="38"/>
    <col min="3053" max="3053" width="3.25" style="38" customWidth="1"/>
    <col min="3054" max="3054" width="24.25" style="38" customWidth="1"/>
    <col min="3055" max="3055" width="8.5" style="38" customWidth="1"/>
    <col min="3056" max="3056" width="3.875" style="38" customWidth="1"/>
    <col min="3057" max="3057" width="9.375" style="38" customWidth="1"/>
    <col min="3058" max="3058" width="4.375" style="38" customWidth="1"/>
    <col min="3059" max="3059" width="5.875" style="38" customWidth="1"/>
    <col min="3060" max="3060" width="6.875" style="38" customWidth="1"/>
    <col min="3061" max="3062" width="11.125" style="38" customWidth="1"/>
    <col min="3063" max="3064" width="7.75" style="38" customWidth="1"/>
    <col min="3065" max="3065" width="6.5" style="38" customWidth="1"/>
    <col min="3066" max="3068" width="0" style="38" hidden="1" customWidth="1"/>
    <col min="3069" max="3308" width="7.625" style="38"/>
    <col min="3309" max="3309" width="3.25" style="38" customWidth="1"/>
    <col min="3310" max="3310" width="24.25" style="38" customWidth="1"/>
    <col min="3311" max="3311" width="8.5" style="38" customWidth="1"/>
    <col min="3312" max="3312" width="3.875" style="38" customWidth="1"/>
    <col min="3313" max="3313" width="9.375" style="38" customWidth="1"/>
    <col min="3314" max="3314" width="4.375" style="38" customWidth="1"/>
    <col min="3315" max="3315" width="5.875" style="38" customWidth="1"/>
    <col min="3316" max="3316" width="6.875" style="38" customWidth="1"/>
    <col min="3317" max="3318" width="11.125" style="38" customWidth="1"/>
    <col min="3319" max="3320" width="7.75" style="38" customWidth="1"/>
    <col min="3321" max="3321" width="6.5" style="38" customWidth="1"/>
    <col min="3322" max="3324" width="0" style="38" hidden="1" customWidth="1"/>
    <col min="3325" max="3564" width="7.625" style="38"/>
    <col min="3565" max="3565" width="3.25" style="38" customWidth="1"/>
    <col min="3566" max="3566" width="24.25" style="38" customWidth="1"/>
    <col min="3567" max="3567" width="8.5" style="38" customWidth="1"/>
    <col min="3568" max="3568" width="3.875" style="38" customWidth="1"/>
    <col min="3569" max="3569" width="9.375" style="38" customWidth="1"/>
    <col min="3570" max="3570" width="4.375" style="38" customWidth="1"/>
    <col min="3571" max="3571" width="5.875" style="38" customWidth="1"/>
    <col min="3572" max="3572" width="6.875" style="38" customWidth="1"/>
    <col min="3573" max="3574" width="11.125" style="38" customWidth="1"/>
    <col min="3575" max="3576" width="7.75" style="38" customWidth="1"/>
    <col min="3577" max="3577" width="6.5" style="38" customWidth="1"/>
    <col min="3578" max="3580" width="0" style="38" hidden="1" customWidth="1"/>
    <col min="3581" max="3820" width="7.625" style="38"/>
    <col min="3821" max="3821" width="3.25" style="38" customWidth="1"/>
    <col min="3822" max="3822" width="24.25" style="38" customWidth="1"/>
    <col min="3823" max="3823" width="8.5" style="38" customWidth="1"/>
    <col min="3824" max="3824" width="3.875" style="38" customWidth="1"/>
    <col min="3825" max="3825" width="9.375" style="38" customWidth="1"/>
    <col min="3826" max="3826" width="4.375" style="38" customWidth="1"/>
    <col min="3827" max="3827" width="5.875" style="38" customWidth="1"/>
    <col min="3828" max="3828" width="6.875" style="38" customWidth="1"/>
    <col min="3829" max="3830" width="11.125" style="38" customWidth="1"/>
    <col min="3831" max="3832" width="7.75" style="38" customWidth="1"/>
    <col min="3833" max="3833" width="6.5" style="38" customWidth="1"/>
    <col min="3834" max="3836" width="0" style="38" hidden="1" customWidth="1"/>
    <col min="3837" max="4076" width="7.625" style="38"/>
    <col min="4077" max="4077" width="3.25" style="38" customWidth="1"/>
    <col min="4078" max="4078" width="24.25" style="38" customWidth="1"/>
    <col min="4079" max="4079" width="8.5" style="38" customWidth="1"/>
    <col min="4080" max="4080" width="3.875" style="38" customWidth="1"/>
    <col min="4081" max="4081" width="9.375" style="38" customWidth="1"/>
    <col min="4082" max="4082" width="4.375" style="38" customWidth="1"/>
    <col min="4083" max="4083" width="5.875" style="38" customWidth="1"/>
    <col min="4084" max="4084" width="6.875" style="38" customWidth="1"/>
    <col min="4085" max="4086" width="11.125" style="38" customWidth="1"/>
    <col min="4087" max="4088" width="7.75" style="38" customWidth="1"/>
    <col min="4089" max="4089" width="6.5" style="38" customWidth="1"/>
    <col min="4090" max="4092" width="0" style="38" hidden="1" customWidth="1"/>
    <col min="4093" max="4332" width="7.625" style="38"/>
    <col min="4333" max="4333" width="3.25" style="38" customWidth="1"/>
    <col min="4334" max="4334" width="24.25" style="38" customWidth="1"/>
    <col min="4335" max="4335" width="8.5" style="38" customWidth="1"/>
    <col min="4336" max="4336" width="3.875" style="38" customWidth="1"/>
    <col min="4337" max="4337" width="9.375" style="38" customWidth="1"/>
    <col min="4338" max="4338" width="4.375" style="38" customWidth="1"/>
    <col min="4339" max="4339" width="5.875" style="38" customWidth="1"/>
    <col min="4340" max="4340" width="6.875" style="38" customWidth="1"/>
    <col min="4341" max="4342" width="11.125" style="38" customWidth="1"/>
    <col min="4343" max="4344" width="7.75" style="38" customWidth="1"/>
    <col min="4345" max="4345" width="6.5" style="38" customWidth="1"/>
    <col min="4346" max="4348" width="0" style="38" hidden="1" customWidth="1"/>
    <col min="4349" max="4588" width="7.625" style="38"/>
    <col min="4589" max="4589" width="3.25" style="38" customWidth="1"/>
    <col min="4590" max="4590" width="24.25" style="38" customWidth="1"/>
    <col min="4591" max="4591" width="8.5" style="38" customWidth="1"/>
    <col min="4592" max="4592" width="3.875" style="38" customWidth="1"/>
    <col min="4593" max="4593" width="9.375" style="38" customWidth="1"/>
    <col min="4594" max="4594" width="4.375" style="38" customWidth="1"/>
    <col min="4595" max="4595" width="5.875" style="38" customWidth="1"/>
    <col min="4596" max="4596" width="6.875" style="38" customWidth="1"/>
    <col min="4597" max="4598" width="11.125" style="38" customWidth="1"/>
    <col min="4599" max="4600" width="7.75" style="38" customWidth="1"/>
    <col min="4601" max="4601" width="6.5" style="38" customWidth="1"/>
    <col min="4602" max="4604" width="0" style="38" hidden="1" customWidth="1"/>
    <col min="4605" max="4844" width="7.625" style="38"/>
    <col min="4845" max="4845" width="3.25" style="38" customWidth="1"/>
    <col min="4846" max="4846" width="24.25" style="38" customWidth="1"/>
    <col min="4847" max="4847" width="8.5" style="38" customWidth="1"/>
    <col min="4848" max="4848" width="3.875" style="38" customWidth="1"/>
    <col min="4849" max="4849" width="9.375" style="38" customWidth="1"/>
    <col min="4850" max="4850" width="4.375" style="38" customWidth="1"/>
    <col min="4851" max="4851" width="5.875" style="38" customWidth="1"/>
    <col min="4852" max="4852" width="6.875" style="38" customWidth="1"/>
    <col min="4853" max="4854" width="11.125" style="38" customWidth="1"/>
    <col min="4855" max="4856" width="7.75" style="38" customWidth="1"/>
    <col min="4857" max="4857" width="6.5" style="38" customWidth="1"/>
    <col min="4858" max="4860" width="0" style="38" hidden="1" customWidth="1"/>
    <col min="4861" max="5100" width="7.625" style="38"/>
    <col min="5101" max="5101" width="3.25" style="38" customWidth="1"/>
    <col min="5102" max="5102" width="24.25" style="38" customWidth="1"/>
    <col min="5103" max="5103" width="8.5" style="38" customWidth="1"/>
    <col min="5104" max="5104" width="3.875" style="38" customWidth="1"/>
    <col min="5105" max="5105" width="9.375" style="38" customWidth="1"/>
    <col min="5106" max="5106" width="4.375" style="38" customWidth="1"/>
    <col min="5107" max="5107" width="5.875" style="38" customWidth="1"/>
    <col min="5108" max="5108" width="6.875" style="38" customWidth="1"/>
    <col min="5109" max="5110" width="11.125" style="38" customWidth="1"/>
    <col min="5111" max="5112" width="7.75" style="38" customWidth="1"/>
    <col min="5113" max="5113" width="6.5" style="38" customWidth="1"/>
    <col min="5114" max="5116" width="0" style="38" hidden="1" customWidth="1"/>
    <col min="5117" max="5356" width="7.625" style="38"/>
    <col min="5357" max="5357" width="3.25" style="38" customWidth="1"/>
    <col min="5358" max="5358" width="24.25" style="38" customWidth="1"/>
    <col min="5359" max="5359" width="8.5" style="38" customWidth="1"/>
    <col min="5360" max="5360" width="3.875" style="38" customWidth="1"/>
    <col min="5361" max="5361" width="9.375" style="38" customWidth="1"/>
    <col min="5362" max="5362" width="4.375" style="38" customWidth="1"/>
    <col min="5363" max="5363" width="5.875" style="38" customWidth="1"/>
    <col min="5364" max="5364" width="6.875" style="38" customWidth="1"/>
    <col min="5365" max="5366" width="11.125" style="38" customWidth="1"/>
    <col min="5367" max="5368" width="7.75" style="38" customWidth="1"/>
    <col min="5369" max="5369" width="6.5" style="38" customWidth="1"/>
    <col min="5370" max="5372" width="0" style="38" hidden="1" customWidth="1"/>
    <col min="5373" max="5612" width="7.625" style="38"/>
    <col min="5613" max="5613" width="3.25" style="38" customWidth="1"/>
    <col min="5614" max="5614" width="24.25" style="38" customWidth="1"/>
    <col min="5615" max="5615" width="8.5" style="38" customWidth="1"/>
    <col min="5616" max="5616" width="3.875" style="38" customWidth="1"/>
    <col min="5617" max="5617" width="9.375" style="38" customWidth="1"/>
    <col min="5618" max="5618" width="4.375" style="38" customWidth="1"/>
    <col min="5619" max="5619" width="5.875" style="38" customWidth="1"/>
    <col min="5620" max="5620" width="6.875" style="38" customWidth="1"/>
    <col min="5621" max="5622" width="11.125" style="38" customWidth="1"/>
    <col min="5623" max="5624" width="7.75" style="38" customWidth="1"/>
    <col min="5625" max="5625" width="6.5" style="38" customWidth="1"/>
    <col min="5626" max="5628" width="0" style="38" hidden="1" customWidth="1"/>
    <col min="5629" max="5868" width="7.625" style="38"/>
    <col min="5869" max="5869" width="3.25" style="38" customWidth="1"/>
    <col min="5870" max="5870" width="24.25" style="38" customWidth="1"/>
    <col min="5871" max="5871" width="8.5" style="38" customWidth="1"/>
    <col min="5872" max="5872" width="3.875" style="38" customWidth="1"/>
    <col min="5873" max="5873" width="9.375" style="38" customWidth="1"/>
    <col min="5874" max="5874" width="4.375" style="38" customWidth="1"/>
    <col min="5875" max="5875" width="5.875" style="38" customWidth="1"/>
    <col min="5876" max="5876" width="6.875" style="38" customWidth="1"/>
    <col min="5877" max="5878" width="11.125" style="38" customWidth="1"/>
    <col min="5879" max="5880" width="7.75" style="38" customWidth="1"/>
    <col min="5881" max="5881" width="6.5" style="38" customWidth="1"/>
    <col min="5882" max="5884" width="0" style="38" hidden="1" customWidth="1"/>
    <col min="5885" max="6124" width="7.625" style="38"/>
    <col min="6125" max="6125" width="3.25" style="38" customWidth="1"/>
    <col min="6126" max="6126" width="24.25" style="38" customWidth="1"/>
    <col min="6127" max="6127" width="8.5" style="38" customWidth="1"/>
    <col min="6128" max="6128" width="3.875" style="38" customWidth="1"/>
    <col min="6129" max="6129" width="9.375" style="38" customWidth="1"/>
    <col min="6130" max="6130" width="4.375" style="38" customWidth="1"/>
    <col min="6131" max="6131" width="5.875" style="38" customWidth="1"/>
    <col min="6132" max="6132" width="6.875" style="38" customWidth="1"/>
    <col min="6133" max="6134" width="11.125" style="38" customWidth="1"/>
    <col min="6135" max="6136" width="7.75" style="38" customWidth="1"/>
    <col min="6137" max="6137" width="6.5" style="38" customWidth="1"/>
    <col min="6138" max="6140" width="0" style="38" hidden="1" customWidth="1"/>
    <col min="6141" max="6380" width="7.625" style="38"/>
    <col min="6381" max="6381" width="3.25" style="38" customWidth="1"/>
    <col min="6382" max="6382" width="24.25" style="38" customWidth="1"/>
    <col min="6383" max="6383" width="8.5" style="38" customWidth="1"/>
    <col min="6384" max="6384" width="3.875" style="38" customWidth="1"/>
    <col min="6385" max="6385" width="9.375" style="38" customWidth="1"/>
    <col min="6386" max="6386" width="4.375" style="38" customWidth="1"/>
    <col min="6387" max="6387" width="5.875" style="38" customWidth="1"/>
    <col min="6388" max="6388" width="6.875" style="38" customWidth="1"/>
    <col min="6389" max="6390" width="11.125" style="38" customWidth="1"/>
    <col min="6391" max="6392" width="7.75" style="38" customWidth="1"/>
    <col min="6393" max="6393" width="6.5" style="38" customWidth="1"/>
    <col min="6394" max="6396" width="0" style="38" hidden="1" customWidth="1"/>
    <col min="6397" max="6636" width="7.625" style="38"/>
    <col min="6637" max="6637" width="3.25" style="38" customWidth="1"/>
    <col min="6638" max="6638" width="24.25" style="38" customWidth="1"/>
    <col min="6639" max="6639" width="8.5" style="38" customWidth="1"/>
    <col min="6640" max="6640" width="3.875" style="38" customWidth="1"/>
    <col min="6641" max="6641" width="9.375" style="38" customWidth="1"/>
    <col min="6642" max="6642" width="4.375" style="38" customWidth="1"/>
    <col min="6643" max="6643" width="5.875" style="38" customWidth="1"/>
    <col min="6644" max="6644" width="6.875" style="38" customWidth="1"/>
    <col min="6645" max="6646" width="11.125" style="38" customWidth="1"/>
    <col min="6647" max="6648" width="7.75" style="38" customWidth="1"/>
    <col min="6649" max="6649" width="6.5" style="38" customWidth="1"/>
    <col min="6650" max="6652" width="0" style="38" hidden="1" customWidth="1"/>
    <col min="6653" max="6892" width="7.625" style="38"/>
    <col min="6893" max="6893" width="3.25" style="38" customWidth="1"/>
    <col min="6894" max="6894" width="24.25" style="38" customWidth="1"/>
    <col min="6895" max="6895" width="8.5" style="38" customWidth="1"/>
    <col min="6896" max="6896" width="3.875" style="38" customWidth="1"/>
    <col min="6897" max="6897" width="9.375" style="38" customWidth="1"/>
    <col min="6898" max="6898" width="4.375" style="38" customWidth="1"/>
    <col min="6899" max="6899" width="5.875" style="38" customWidth="1"/>
    <col min="6900" max="6900" width="6.875" style="38" customWidth="1"/>
    <col min="6901" max="6902" width="11.125" style="38" customWidth="1"/>
    <col min="6903" max="6904" width="7.75" style="38" customWidth="1"/>
    <col min="6905" max="6905" width="6.5" style="38" customWidth="1"/>
    <col min="6906" max="6908" width="0" style="38" hidden="1" customWidth="1"/>
    <col min="6909" max="7148" width="7.625" style="38"/>
    <col min="7149" max="7149" width="3.25" style="38" customWidth="1"/>
    <col min="7150" max="7150" width="24.25" style="38" customWidth="1"/>
    <col min="7151" max="7151" width="8.5" style="38" customWidth="1"/>
    <col min="7152" max="7152" width="3.875" style="38" customWidth="1"/>
    <col min="7153" max="7153" width="9.375" style="38" customWidth="1"/>
    <col min="7154" max="7154" width="4.375" style="38" customWidth="1"/>
    <col min="7155" max="7155" width="5.875" style="38" customWidth="1"/>
    <col min="7156" max="7156" width="6.875" style="38" customWidth="1"/>
    <col min="7157" max="7158" width="11.125" style="38" customWidth="1"/>
    <col min="7159" max="7160" width="7.75" style="38" customWidth="1"/>
    <col min="7161" max="7161" width="6.5" style="38" customWidth="1"/>
    <col min="7162" max="7164" width="0" style="38" hidden="1" customWidth="1"/>
    <col min="7165" max="7404" width="7.625" style="38"/>
    <col min="7405" max="7405" width="3.25" style="38" customWidth="1"/>
    <col min="7406" max="7406" width="24.25" style="38" customWidth="1"/>
    <col min="7407" max="7407" width="8.5" style="38" customWidth="1"/>
    <col min="7408" max="7408" width="3.875" style="38" customWidth="1"/>
    <col min="7409" max="7409" width="9.375" style="38" customWidth="1"/>
    <col min="7410" max="7410" width="4.375" style="38" customWidth="1"/>
    <col min="7411" max="7411" width="5.875" style="38" customWidth="1"/>
    <col min="7412" max="7412" width="6.875" style="38" customWidth="1"/>
    <col min="7413" max="7414" width="11.125" style="38" customWidth="1"/>
    <col min="7415" max="7416" width="7.75" style="38" customWidth="1"/>
    <col min="7417" max="7417" width="6.5" style="38" customWidth="1"/>
    <col min="7418" max="7420" width="0" style="38" hidden="1" customWidth="1"/>
    <col min="7421" max="7660" width="7.625" style="38"/>
    <col min="7661" max="7661" width="3.25" style="38" customWidth="1"/>
    <col min="7662" max="7662" width="24.25" style="38" customWidth="1"/>
    <col min="7663" max="7663" width="8.5" style="38" customWidth="1"/>
    <col min="7664" max="7664" width="3.875" style="38" customWidth="1"/>
    <col min="7665" max="7665" width="9.375" style="38" customWidth="1"/>
    <col min="7666" max="7666" width="4.375" style="38" customWidth="1"/>
    <col min="7667" max="7667" width="5.875" style="38" customWidth="1"/>
    <col min="7668" max="7668" width="6.875" style="38" customWidth="1"/>
    <col min="7669" max="7670" width="11.125" style="38" customWidth="1"/>
    <col min="7671" max="7672" width="7.75" style="38" customWidth="1"/>
    <col min="7673" max="7673" width="6.5" style="38" customWidth="1"/>
    <col min="7674" max="7676" width="0" style="38" hidden="1" customWidth="1"/>
    <col min="7677" max="7916" width="7.625" style="38"/>
    <col min="7917" max="7917" width="3.25" style="38" customWidth="1"/>
    <col min="7918" max="7918" width="24.25" style="38" customWidth="1"/>
    <col min="7919" max="7919" width="8.5" style="38" customWidth="1"/>
    <col min="7920" max="7920" width="3.875" style="38" customWidth="1"/>
    <col min="7921" max="7921" width="9.375" style="38" customWidth="1"/>
    <col min="7922" max="7922" width="4.375" style="38" customWidth="1"/>
    <col min="7923" max="7923" width="5.875" style="38" customWidth="1"/>
    <col min="7924" max="7924" width="6.875" style="38" customWidth="1"/>
    <col min="7925" max="7926" width="11.125" style="38" customWidth="1"/>
    <col min="7927" max="7928" width="7.75" style="38" customWidth="1"/>
    <col min="7929" max="7929" width="6.5" style="38" customWidth="1"/>
    <col min="7930" max="7932" width="0" style="38" hidden="1" customWidth="1"/>
    <col min="7933" max="8172" width="7.625" style="38"/>
    <col min="8173" max="8173" width="3.25" style="38" customWidth="1"/>
    <col min="8174" max="8174" width="24.25" style="38" customWidth="1"/>
    <col min="8175" max="8175" width="8.5" style="38" customWidth="1"/>
    <col min="8176" max="8176" width="3.875" style="38" customWidth="1"/>
    <col min="8177" max="8177" width="9.375" style="38" customWidth="1"/>
    <col min="8178" max="8178" width="4.375" style="38" customWidth="1"/>
    <col min="8179" max="8179" width="5.875" style="38" customWidth="1"/>
    <col min="8180" max="8180" width="6.875" style="38" customWidth="1"/>
    <col min="8181" max="8182" width="11.125" style="38" customWidth="1"/>
    <col min="8183" max="8184" width="7.75" style="38" customWidth="1"/>
    <col min="8185" max="8185" width="6.5" style="38" customWidth="1"/>
    <col min="8186" max="8188" width="0" style="38" hidden="1" customWidth="1"/>
    <col min="8189" max="8428" width="7.625" style="38"/>
    <col min="8429" max="8429" width="3.25" style="38" customWidth="1"/>
    <col min="8430" max="8430" width="24.25" style="38" customWidth="1"/>
    <col min="8431" max="8431" width="8.5" style="38" customWidth="1"/>
    <col min="8432" max="8432" width="3.875" style="38" customWidth="1"/>
    <col min="8433" max="8433" width="9.375" style="38" customWidth="1"/>
    <col min="8434" max="8434" width="4.375" style="38" customWidth="1"/>
    <col min="8435" max="8435" width="5.875" style="38" customWidth="1"/>
    <col min="8436" max="8436" width="6.875" style="38" customWidth="1"/>
    <col min="8437" max="8438" width="11.125" style="38" customWidth="1"/>
    <col min="8439" max="8440" width="7.75" style="38" customWidth="1"/>
    <col min="8441" max="8441" width="6.5" style="38" customWidth="1"/>
    <col min="8442" max="8444" width="0" style="38" hidden="1" customWidth="1"/>
    <col min="8445" max="8684" width="7.625" style="38"/>
    <col min="8685" max="8685" width="3.25" style="38" customWidth="1"/>
    <col min="8686" max="8686" width="24.25" style="38" customWidth="1"/>
    <col min="8687" max="8687" width="8.5" style="38" customWidth="1"/>
    <col min="8688" max="8688" width="3.875" style="38" customWidth="1"/>
    <col min="8689" max="8689" width="9.375" style="38" customWidth="1"/>
    <col min="8690" max="8690" width="4.375" style="38" customWidth="1"/>
    <col min="8691" max="8691" width="5.875" style="38" customWidth="1"/>
    <col min="8692" max="8692" width="6.875" style="38" customWidth="1"/>
    <col min="8693" max="8694" width="11.125" style="38" customWidth="1"/>
    <col min="8695" max="8696" width="7.75" style="38" customWidth="1"/>
    <col min="8697" max="8697" width="6.5" style="38" customWidth="1"/>
    <col min="8698" max="8700" width="0" style="38" hidden="1" customWidth="1"/>
    <col min="8701" max="8940" width="7.625" style="38"/>
    <col min="8941" max="8941" width="3.25" style="38" customWidth="1"/>
    <col min="8942" max="8942" width="24.25" style="38" customWidth="1"/>
    <col min="8943" max="8943" width="8.5" style="38" customWidth="1"/>
    <col min="8944" max="8944" width="3.875" style="38" customWidth="1"/>
    <col min="8945" max="8945" width="9.375" style="38" customWidth="1"/>
    <col min="8946" max="8946" width="4.375" style="38" customWidth="1"/>
    <col min="8947" max="8947" width="5.875" style="38" customWidth="1"/>
    <col min="8948" max="8948" width="6.875" style="38" customWidth="1"/>
    <col min="8949" max="8950" width="11.125" style="38" customWidth="1"/>
    <col min="8951" max="8952" width="7.75" style="38" customWidth="1"/>
    <col min="8953" max="8953" width="6.5" style="38" customWidth="1"/>
    <col min="8954" max="8956" width="0" style="38" hidden="1" customWidth="1"/>
    <col min="8957" max="9196" width="7.625" style="38"/>
    <col min="9197" max="9197" width="3.25" style="38" customWidth="1"/>
    <col min="9198" max="9198" width="24.25" style="38" customWidth="1"/>
    <col min="9199" max="9199" width="8.5" style="38" customWidth="1"/>
    <col min="9200" max="9200" width="3.875" style="38" customWidth="1"/>
    <col min="9201" max="9201" width="9.375" style="38" customWidth="1"/>
    <col min="9202" max="9202" width="4.375" style="38" customWidth="1"/>
    <col min="9203" max="9203" width="5.875" style="38" customWidth="1"/>
    <col min="9204" max="9204" width="6.875" style="38" customWidth="1"/>
    <col min="9205" max="9206" width="11.125" style="38" customWidth="1"/>
    <col min="9207" max="9208" width="7.75" style="38" customWidth="1"/>
    <col min="9209" max="9209" width="6.5" style="38" customWidth="1"/>
    <col min="9210" max="9212" width="0" style="38" hidden="1" customWidth="1"/>
    <col min="9213" max="9452" width="7.625" style="38"/>
    <col min="9453" max="9453" width="3.25" style="38" customWidth="1"/>
    <col min="9454" max="9454" width="24.25" style="38" customWidth="1"/>
    <col min="9455" max="9455" width="8.5" style="38" customWidth="1"/>
    <col min="9456" max="9456" width="3.875" style="38" customWidth="1"/>
    <col min="9457" max="9457" width="9.375" style="38" customWidth="1"/>
    <col min="9458" max="9458" width="4.375" style="38" customWidth="1"/>
    <col min="9459" max="9459" width="5.875" style="38" customWidth="1"/>
    <col min="9460" max="9460" width="6.875" style="38" customWidth="1"/>
    <col min="9461" max="9462" width="11.125" style="38" customWidth="1"/>
    <col min="9463" max="9464" width="7.75" style="38" customWidth="1"/>
    <col min="9465" max="9465" width="6.5" style="38" customWidth="1"/>
    <col min="9466" max="9468" width="0" style="38" hidden="1" customWidth="1"/>
    <col min="9469" max="9708" width="7.625" style="38"/>
    <col min="9709" max="9709" width="3.25" style="38" customWidth="1"/>
    <col min="9710" max="9710" width="24.25" style="38" customWidth="1"/>
    <col min="9711" max="9711" width="8.5" style="38" customWidth="1"/>
    <col min="9712" max="9712" width="3.875" style="38" customWidth="1"/>
    <col min="9713" max="9713" width="9.375" style="38" customWidth="1"/>
    <col min="9714" max="9714" width="4.375" style="38" customWidth="1"/>
    <col min="9715" max="9715" width="5.875" style="38" customWidth="1"/>
    <col min="9716" max="9716" width="6.875" style="38" customWidth="1"/>
    <col min="9717" max="9718" width="11.125" style="38" customWidth="1"/>
    <col min="9719" max="9720" width="7.75" style="38" customWidth="1"/>
    <col min="9721" max="9721" width="6.5" style="38" customWidth="1"/>
    <col min="9722" max="9724" width="0" style="38" hidden="1" customWidth="1"/>
    <col min="9725" max="9964" width="7.625" style="38"/>
    <col min="9965" max="9965" width="3.25" style="38" customWidth="1"/>
    <col min="9966" max="9966" width="24.25" style="38" customWidth="1"/>
    <col min="9967" max="9967" width="8.5" style="38" customWidth="1"/>
    <col min="9968" max="9968" width="3.875" style="38" customWidth="1"/>
    <col min="9969" max="9969" width="9.375" style="38" customWidth="1"/>
    <col min="9970" max="9970" width="4.375" style="38" customWidth="1"/>
    <col min="9971" max="9971" width="5.875" style="38" customWidth="1"/>
    <col min="9972" max="9972" width="6.875" style="38" customWidth="1"/>
    <col min="9973" max="9974" width="11.125" style="38" customWidth="1"/>
    <col min="9975" max="9976" width="7.75" style="38" customWidth="1"/>
    <col min="9977" max="9977" width="6.5" style="38" customWidth="1"/>
    <col min="9978" max="9980" width="0" style="38" hidden="1" customWidth="1"/>
    <col min="9981" max="10220" width="7.625" style="38"/>
    <col min="10221" max="10221" width="3.25" style="38" customWidth="1"/>
    <col min="10222" max="10222" width="24.25" style="38" customWidth="1"/>
    <col min="10223" max="10223" width="8.5" style="38" customWidth="1"/>
    <col min="10224" max="10224" width="3.875" style="38" customWidth="1"/>
    <col min="10225" max="10225" width="9.375" style="38" customWidth="1"/>
    <col min="10226" max="10226" width="4.375" style="38" customWidth="1"/>
    <col min="10227" max="10227" width="5.875" style="38" customWidth="1"/>
    <col min="10228" max="10228" width="6.875" style="38" customWidth="1"/>
    <col min="10229" max="10230" width="11.125" style="38" customWidth="1"/>
    <col min="10231" max="10232" width="7.75" style="38" customWidth="1"/>
    <col min="10233" max="10233" width="6.5" style="38" customWidth="1"/>
    <col min="10234" max="10236" width="0" style="38" hidden="1" customWidth="1"/>
    <col min="10237" max="10476" width="7.625" style="38"/>
    <col min="10477" max="10477" width="3.25" style="38" customWidth="1"/>
    <col min="10478" max="10478" width="24.25" style="38" customWidth="1"/>
    <col min="10479" max="10479" width="8.5" style="38" customWidth="1"/>
    <col min="10480" max="10480" width="3.875" style="38" customWidth="1"/>
    <col min="10481" max="10481" width="9.375" style="38" customWidth="1"/>
    <col min="10482" max="10482" width="4.375" style="38" customWidth="1"/>
    <col min="10483" max="10483" width="5.875" style="38" customWidth="1"/>
    <col min="10484" max="10484" width="6.875" style="38" customWidth="1"/>
    <col min="10485" max="10486" width="11.125" style="38" customWidth="1"/>
    <col min="10487" max="10488" width="7.75" style="38" customWidth="1"/>
    <col min="10489" max="10489" width="6.5" style="38" customWidth="1"/>
    <col min="10490" max="10492" width="0" style="38" hidden="1" customWidth="1"/>
    <col min="10493" max="10732" width="7.625" style="38"/>
    <col min="10733" max="10733" width="3.25" style="38" customWidth="1"/>
    <col min="10734" max="10734" width="24.25" style="38" customWidth="1"/>
    <col min="10735" max="10735" width="8.5" style="38" customWidth="1"/>
    <col min="10736" max="10736" width="3.875" style="38" customWidth="1"/>
    <col min="10737" max="10737" width="9.375" style="38" customWidth="1"/>
    <col min="10738" max="10738" width="4.375" style="38" customWidth="1"/>
    <col min="10739" max="10739" width="5.875" style="38" customWidth="1"/>
    <col min="10740" max="10740" width="6.875" style="38" customWidth="1"/>
    <col min="10741" max="10742" width="11.125" style="38" customWidth="1"/>
    <col min="10743" max="10744" width="7.75" style="38" customWidth="1"/>
    <col min="10745" max="10745" width="6.5" style="38" customWidth="1"/>
    <col min="10746" max="10748" width="0" style="38" hidden="1" customWidth="1"/>
    <col min="10749" max="10988" width="7.625" style="38"/>
    <col min="10989" max="10989" width="3.25" style="38" customWidth="1"/>
    <col min="10990" max="10990" width="24.25" style="38" customWidth="1"/>
    <col min="10991" max="10991" width="8.5" style="38" customWidth="1"/>
    <col min="10992" max="10992" width="3.875" style="38" customWidth="1"/>
    <col min="10993" max="10993" width="9.375" style="38" customWidth="1"/>
    <col min="10994" max="10994" width="4.375" style="38" customWidth="1"/>
    <col min="10995" max="10995" width="5.875" style="38" customWidth="1"/>
    <col min="10996" max="10996" width="6.875" style="38" customWidth="1"/>
    <col min="10997" max="10998" width="11.125" style="38" customWidth="1"/>
    <col min="10999" max="11000" width="7.75" style="38" customWidth="1"/>
    <col min="11001" max="11001" width="6.5" style="38" customWidth="1"/>
    <col min="11002" max="11004" width="0" style="38" hidden="1" customWidth="1"/>
    <col min="11005" max="11244" width="7.625" style="38"/>
    <col min="11245" max="11245" width="3.25" style="38" customWidth="1"/>
    <col min="11246" max="11246" width="24.25" style="38" customWidth="1"/>
    <col min="11247" max="11247" width="8.5" style="38" customWidth="1"/>
    <col min="11248" max="11248" width="3.875" style="38" customWidth="1"/>
    <col min="11249" max="11249" width="9.375" style="38" customWidth="1"/>
    <col min="11250" max="11250" width="4.375" style="38" customWidth="1"/>
    <col min="11251" max="11251" width="5.875" style="38" customWidth="1"/>
    <col min="11252" max="11252" width="6.875" style="38" customWidth="1"/>
    <col min="11253" max="11254" width="11.125" style="38" customWidth="1"/>
    <col min="11255" max="11256" width="7.75" style="38" customWidth="1"/>
    <col min="11257" max="11257" width="6.5" style="38" customWidth="1"/>
    <col min="11258" max="11260" width="0" style="38" hidden="1" customWidth="1"/>
    <col min="11261" max="11500" width="7.625" style="38"/>
    <col min="11501" max="11501" width="3.25" style="38" customWidth="1"/>
    <col min="11502" max="11502" width="24.25" style="38" customWidth="1"/>
    <col min="11503" max="11503" width="8.5" style="38" customWidth="1"/>
    <col min="11504" max="11504" width="3.875" style="38" customWidth="1"/>
    <col min="11505" max="11505" width="9.375" style="38" customWidth="1"/>
    <col min="11506" max="11506" width="4.375" style="38" customWidth="1"/>
    <col min="11507" max="11507" width="5.875" style="38" customWidth="1"/>
    <col min="11508" max="11508" width="6.875" style="38" customWidth="1"/>
    <col min="11509" max="11510" width="11.125" style="38" customWidth="1"/>
    <col min="11511" max="11512" width="7.75" style="38" customWidth="1"/>
    <col min="11513" max="11513" width="6.5" style="38" customWidth="1"/>
    <col min="11514" max="11516" width="0" style="38" hidden="1" customWidth="1"/>
    <col min="11517" max="11756" width="7.625" style="38"/>
    <col min="11757" max="11757" width="3.25" style="38" customWidth="1"/>
    <col min="11758" max="11758" width="24.25" style="38" customWidth="1"/>
    <col min="11759" max="11759" width="8.5" style="38" customWidth="1"/>
    <col min="11760" max="11760" width="3.875" style="38" customWidth="1"/>
    <col min="11761" max="11761" width="9.375" style="38" customWidth="1"/>
    <col min="11762" max="11762" width="4.375" style="38" customWidth="1"/>
    <col min="11763" max="11763" width="5.875" style="38" customWidth="1"/>
    <col min="11764" max="11764" width="6.875" style="38" customWidth="1"/>
    <col min="11765" max="11766" width="11.125" style="38" customWidth="1"/>
    <col min="11767" max="11768" width="7.75" style="38" customWidth="1"/>
    <col min="11769" max="11769" width="6.5" style="38" customWidth="1"/>
    <col min="11770" max="11772" width="0" style="38" hidden="1" customWidth="1"/>
    <col min="11773" max="12012" width="7.625" style="38"/>
    <col min="12013" max="12013" width="3.25" style="38" customWidth="1"/>
    <col min="12014" max="12014" width="24.25" style="38" customWidth="1"/>
    <col min="12015" max="12015" width="8.5" style="38" customWidth="1"/>
    <col min="12016" max="12016" width="3.875" style="38" customWidth="1"/>
    <col min="12017" max="12017" width="9.375" style="38" customWidth="1"/>
    <col min="12018" max="12018" width="4.375" style="38" customWidth="1"/>
    <col min="12019" max="12019" width="5.875" style="38" customWidth="1"/>
    <col min="12020" max="12020" width="6.875" style="38" customWidth="1"/>
    <col min="12021" max="12022" width="11.125" style="38" customWidth="1"/>
    <col min="12023" max="12024" width="7.75" style="38" customWidth="1"/>
    <col min="12025" max="12025" width="6.5" style="38" customWidth="1"/>
    <col min="12026" max="12028" width="0" style="38" hidden="1" customWidth="1"/>
    <col min="12029" max="12268" width="7.625" style="38"/>
    <col min="12269" max="12269" width="3.25" style="38" customWidth="1"/>
    <col min="12270" max="12270" width="24.25" style="38" customWidth="1"/>
    <col min="12271" max="12271" width="8.5" style="38" customWidth="1"/>
    <col min="12272" max="12272" width="3.875" style="38" customWidth="1"/>
    <col min="12273" max="12273" width="9.375" style="38" customWidth="1"/>
    <col min="12274" max="12274" width="4.375" style="38" customWidth="1"/>
    <col min="12275" max="12275" width="5.875" style="38" customWidth="1"/>
    <col min="12276" max="12276" width="6.875" style="38" customWidth="1"/>
    <col min="12277" max="12278" width="11.125" style="38" customWidth="1"/>
    <col min="12279" max="12280" width="7.75" style="38" customWidth="1"/>
    <col min="12281" max="12281" width="6.5" style="38" customWidth="1"/>
    <col min="12282" max="12284" width="0" style="38" hidden="1" customWidth="1"/>
    <col min="12285" max="12524" width="7.625" style="38"/>
    <col min="12525" max="12525" width="3.25" style="38" customWidth="1"/>
    <col min="12526" max="12526" width="24.25" style="38" customWidth="1"/>
    <col min="12527" max="12527" width="8.5" style="38" customWidth="1"/>
    <col min="12528" max="12528" width="3.875" style="38" customWidth="1"/>
    <col min="12529" max="12529" width="9.375" style="38" customWidth="1"/>
    <col min="12530" max="12530" width="4.375" style="38" customWidth="1"/>
    <col min="12531" max="12531" width="5.875" style="38" customWidth="1"/>
    <col min="12532" max="12532" width="6.875" style="38" customWidth="1"/>
    <col min="12533" max="12534" width="11.125" style="38" customWidth="1"/>
    <col min="12535" max="12536" width="7.75" style="38" customWidth="1"/>
    <col min="12537" max="12537" width="6.5" style="38" customWidth="1"/>
    <col min="12538" max="12540" width="0" style="38" hidden="1" customWidth="1"/>
    <col min="12541" max="12780" width="7.625" style="38"/>
    <col min="12781" max="12781" width="3.25" style="38" customWidth="1"/>
    <col min="12782" max="12782" width="24.25" style="38" customWidth="1"/>
    <col min="12783" max="12783" width="8.5" style="38" customWidth="1"/>
    <col min="12784" max="12784" width="3.875" style="38" customWidth="1"/>
    <col min="12785" max="12785" width="9.375" style="38" customWidth="1"/>
    <col min="12786" max="12786" width="4.375" style="38" customWidth="1"/>
    <col min="12787" max="12787" width="5.875" style="38" customWidth="1"/>
    <col min="12788" max="12788" width="6.875" style="38" customWidth="1"/>
    <col min="12789" max="12790" width="11.125" style="38" customWidth="1"/>
    <col min="12791" max="12792" width="7.75" style="38" customWidth="1"/>
    <col min="12793" max="12793" width="6.5" style="38" customWidth="1"/>
    <col min="12794" max="12796" width="0" style="38" hidden="1" customWidth="1"/>
    <col min="12797" max="13036" width="7.625" style="38"/>
    <col min="13037" max="13037" width="3.25" style="38" customWidth="1"/>
    <col min="13038" max="13038" width="24.25" style="38" customWidth="1"/>
    <col min="13039" max="13039" width="8.5" style="38" customWidth="1"/>
    <col min="13040" max="13040" width="3.875" style="38" customWidth="1"/>
    <col min="13041" max="13041" width="9.375" style="38" customWidth="1"/>
    <col min="13042" max="13042" width="4.375" style="38" customWidth="1"/>
    <col min="13043" max="13043" width="5.875" style="38" customWidth="1"/>
    <col min="13044" max="13044" width="6.875" style="38" customWidth="1"/>
    <col min="13045" max="13046" width="11.125" style="38" customWidth="1"/>
    <col min="13047" max="13048" width="7.75" style="38" customWidth="1"/>
    <col min="13049" max="13049" width="6.5" style="38" customWidth="1"/>
    <col min="13050" max="13052" width="0" style="38" hidden="1" customWidth="1"/>
    <col min="13053" max="13292" width="7.625" style="38"/>
    <col min="13293" max="13293" width="3.25" style="38" customWidth="1"/>
    <col min="13294" max="13294" width="24.25" style="38" customWidth="1"/>
    <col min="13295" max="13295" width="8.5" style="38" customWidth="1"/>
    <col min="13296" max="13296" width="3.875" style="38" customWidth="1"/>
    <col min="13297" max="13297" width="9.375" style="38" customWidth="1"/>
    <col min="13298" max="13298" width="4.375" style="38" customWidth="1"/>
    <col min="13299" max="13299" width="5.875" style="38" customWidth="1"/>
    <col min="13300" max="13300" width="6.875" style="38" customWidth="1"/>
    <col min="13301" max="13302" width="11.125" style="38" customWidth="1"/>
    <col min="13303" max="13304" width="7.75" style="38" customWidth="1"/>
    <col min="13305" max="13305" width="6.5" style="38" customWidth="1"/>
    <col min="13306" max="13308" width="0" style="38" hidden="1" customWidth="1"/>
    <col min="13309" max="13548" width="7.625" style="38"/>
    <col min="13549" max="13549" width="3.25" style="38" customWidth="1"/>
    <col min="13550" max="13550" width="24.25" style="38" customWidth="1"/>
    <col min="13551" max="13551" width="8.5" style="38" customWidth="1"/>
    <col min="13552" max="13552" width="3.875" style="38" customWidth="1"/>
    <col min="13553" max="13553" width="9.375" style="38" customWidth="1"/>
    <col min="13554" max="13554" width="4.375" style="38" customWidth="1"/>
    <col min="13555" max="13555" width="5.875" style="38" customWidth="1"/>
    <col min="13556" max="13556" width="6.875" style="38" customWidth="1"/>
    <col min="13557" max="13558" width="11.125" style="38" customWidth="1"/>
    <col min="13559" max="13560" width="7.75" style="38" customWidth="1"/>
    <col min="13561" max="13561" width="6.5" style="38" customWidth="1"/>
    <col min="13562" max="13564" width="0" style="38" hidden="1" customWidth="1"/>
    <col min="13565" max="13804" width="7.625" style="38"/>
    <col min="13805" max="13805" width="3.25" style="38" customWidth="1"/>
    <col min="13806" max="13806" width="24.25" style="38" customWidth="1"/>
    <col min="13807" max="13807" width="8.5" style="38" customWidth="1"/>
    <col min="13808" max="13808" width="3.875" style="38" customWidth="1"/>
    <col min="13809" max="13809" width="9.375" style="38" customWidth="1"/>
    <col min="13810" max="13810" width="4.375" style="38" customWidth="1"/>
    <col min="13811" max="13811" width="5.875" style="38" customWidth="1"/>
    <col min="13812" max="13812" width="6.875" style="38" customWidth="1"/>
    <col min="13813" max="13814" width="11.125" style="38" customWidth="1"/>
    <col min="13815" max="13816" width="7.75" style="38" customWidth="1"/>
    <col min="13817" max="13817" width="6.5" style="38" customWidth="1"/>
    <col min="13818" max="13820" width="0" style="38" hidden="1" customWidth="1"/>
    <col min="13821" max="14060" width="7.625" style="38"/>
    <col min="14061" max="14061" width="3.25" style="38" customWidth="1"/>
    <col min="14062" max="14062" width="24.25" style="38" customWidth="1"/>
    <col min="14063" max="14063" width="8.5" style="38" customWidth="1"/>
    <col min="14064" max="14064" width="3.875" style="38" customWidth="1"/>
    <col min="14065" max="14065" width="9.375" style="38" customWidth="1"/>
    <col min="14066" max="14066" width="4.375" style="38" customWidth="1"/>
    <col min="14067" max="14067" width="5.875" style="38" customWidth="1"/>
    <col min="14068" max="14068" width="6.875" style="38" customWidth="1"/>
    <col min="14069" max="14070" width="11.125" style="38" customWidth="1"/>
    <col min="14071" max="14072" width="7.75" style="38" customWidth="1"/>
    <col min="14073" max="14073" width="6.5" style="38" customWidth="1"/>
    <col min="14074" max="14076" width="0" style="38" hidden="1" customWidth="1"/>
    <col min="14077" max="14316" width="7.625" style="38"/>
    <col min="14317" max="14317" width="3.25" style="38" customWidth="1"/>
    <col min="14318" max="14318" width="24.25" style="38" customWidth="1"/>
    <col min="14319" max="14319" width="8.5" style="38" customWidth="1"/>
    <col min="14320" max="14320" width="3.875" style="38" customWidth="1"/>
    <col min="14321" max="14321" width="9.375" style="38" customWidth="1"/>
    <col min="14322" max="14322" width="4.375" style="38" customWidth="1"/>
    <col min="14323" max="14323" width="5.875" style="38" customWidth="1"/>
    <col min="14324" max="14324" width="6.875" style="38" customWidth="1"/>
    <col min="14325" max="14326" width="11.125" style="38" customWidth="1"/>
    <col min="14327" max="14328" width="7.75" style="38" customWidth="1"/>
    <col min="14329" max="14329" width="6.5" style="38" customWidth="1"/>
    <col min="14330" max="14332" width="0" style="38" hidden="1" customWidth="1"/>
    <col min="14333" max="14572" width="7.625" style="38"/>
    <col min="14573" max="14573" width="3.25" style="38" customWidth="1"/>
    <col min="14574" max="14574" width="24.25" style="38" customWidth="1"/>
    <col min="14575" max="14575" width="8.5" style="38" customWidth="1"/>
    <col min="14576" max="14576" width="3.875" style="38" customWidth="1"/>
    <col min="14577" max="14577" width="9.375" style="38" customWidth="1"/>
    <col min="14578" max="14578" width="4.375" style="38" customWidth="1"/>
    <col min="14579" max="14579" width="5.875" style="38" customWidth="1"/>
    <col min="14580" max="14580" width="6.875" style="38" customWidth="1"/>
    <col min="14581" max="14582" width="11.125" style="38" customWidth="1"/>
    <col min="14583" max="14584" width="7.75" style="38" customWidth="1"/>
    <col min="14585" max="14585" width="6.5" style="38" customWidth="1"/>
    <col min="14586" max="14588" width="0" style="38" hidden="1" customWidth="1"/>
    <col min="14589" max="14828" width="7.625" style="38"/>
    <col min="14829" max="14829" width="3.25" style="38" customWidth="1"/>
    <col min="14830" max="14830" width="24.25" style="38" customWidth="1"/>
    <col min="14831" max="14831" width="8.5" style="38" customWidth="1"/>
    <col min="14832" max="14832" width="3.875" style="38" customWidth="1"/>
    <col min="14833" max="14833" width="9.375" style="38" customWidth="1"/>
    <col min="14834" max="14834" width="4.375" style="38" customWidth="1"/>
    <col min="14835" max="14835" width="5.875" style="38" customWidth="1"/>
    <col min="14836" max="14836" width="6.875" style="38" customWidth="1"/>
    <col min="14837" max="14838" width="11.125" style="38" customWidth="1"/>
    <col min="14839" max="14840" width="7.75" style="38" customWidth="1"/>
    <col min="14841" max="14841" width="6.5" style="38" customWidth="1"/>
    <col min="14842" max="14844" width="0" style="38" hidden="1" customWidth="1"/>
    <col min="14845" max="15084" width="7.625" style="38"/>
    <col min="15085" max="15085" width="3.25" style="38" customWidth="1"/>
    <col min="15086" max="15086" width="24.25" style="38" customWidth="1"/>
    <col min="15087" max="15087" width="8.5" style="38" customWidth="1"/>
    <col min="15088" max="15088" width="3.875" style="38" customWidth="1"/>
    <col min="15089" max="15089" width="9.375" style="38" customWidth="1"/>
    <col min="15090" max="15090" width="4.375" style="38" customWidth="1"/>
    <col min="15091" max="15091" width="5.875" style="38" customWidth="1"/>
    <col min="15092" max="15092" width="6.875" style="38" customWidth="1"/>
    <col min="15093" max="15094" width="11.125" style="38" customWidth="1"/>
    <col min="15095" max="15096" width="7.75" style="38" customWidth="1"/>
    <col min="15097" max="15097" width="6.5" style="38" customWidth="1"/>
    <col min="15098" max="15100" width="0" style="38" hidden="1" customWidth="1"/>
    <col min="15101" max="15340" width="7.625" style="38"/>
    <col min="15341" max="15341" width="3.25" style="38" customWidth="1"/>
    <col min="15342" max="15342" width="24.25" style="38" customWidth="1"/>
    <col min="15343" max="15343" width="8.5" style="38" customWidth="1"/>
    <col min="15344" max="15344" width="3.875" style="38" customWidth="1"/>
    <col min="15345" max="15345" width="9.375" style="38" customWidth="1"/>
    <col min="15346" max="15346" width="4.375" style="38" customWidth="1"/>
    <col min="15347" max="15347" width="5.875" style="38" customWidth="1"/>
    <col min="15348" max="15348" width="6.875" style="38" customWidth="1"/>
    <col min="15349" max="15350" width="11.125" style="38" customWidth="1"/>
    <col min="15351" max="15352" width="7.75" style="38" customWidth="1"/>
    <col min="15353" max="15353" width="6.5" style="38" customWidth="1"/>
    <col min="15354" max="15356" width="0" style="38" hidden="1" customWidth="1"/>
    <col min="15357" max="15596" width="7.625" style="38"/>
    <col min="15597" max="15597" width="3.25" style="38" customWidth="1"/>
    <col min="15598" max="15598" width="24.25" style="38" customWidth="1"/>
    <col min="15599" max="15599" width="8.5" style="38" customWidth="1"/>
    <col min="15600" max="15600" width="3.875" style="38" customWidth="1"/>
    <col min="15601" max="15601" width="9.375" style="38" customWidth="1"/>
    <col min="15602" max="15602" width="4.375" style="38" customWidth="1"/>
    <col min="15603" max="15603" width="5.875" style="38" customWidth="1"/>
    <col min="15604" max="15604" width="6.875" style="38" customWidth="1"/>
    <col min="15605" max="15606" width="11.125" style="38" customWidth="1"/>
    <col min="15607" max="15608" width="7.75" style="38" customWidth="1"/>
    <col min="15609" max="15609" width="6.5" style="38" customWidth="1"/>
    <col min="15610" max="15612" width="0" style="38" hidden="1" customWidth="1"/>
    <col min="15613" max="15852" width="7.625" style="38"/>
    <col min="15853" max="15853" width="3.25" style="38" customWidth="1"/>
    <col min="15854" max="15854" width="24.25" style="38" customWidth="1"/>
    <col min="15855" max="15855" width="8.5" style="38" customWidth="1"/>
    <col min="15856" max="15856" width="3.875" style="38" customWidth="1"/>
    <col min="15857" max="15857" width="9.375" style="38" customWidth="1"/>
    <col min="15858" max="15858" width="4.375" style="38" customWidth="1"/>
    <col min="15859" max="15859" width="5.875" style="38" customWidth="1"/>
    <col min="15860" max="15860" width="6.875" style="38" customWidth="1"/>
    <col min="15861" max="15862" width="11.125" style="38" customWidth="1"/>
    <col min="15863" max="15864" width="7.75" style="38" customWidth="1"/>
    <col min="15865" max="15865" width="6.5" style="38" customWidth="1"/>
    <col min="15866" max="15868" width="0" style="38" hidden="1" customWidth="1"/>
    <col min="15869" max="16108" width="7.625" style="38"/>
    <col min="16109" max="16109" width="3.25" style="38" customWidth="1"/>
    <col min="16110" max="16110" width="24.25" style="38" customWidth="1"/>
    <col min="16111" max="16111" width="8.5" style="38" customWidth="1"/>
    <col min="16112" max="16112" width="3.875" style="38" customWidth="1"/>
    <col min="16113" max="16113" width="9.375" style="38" customWidth="1"/>
    <col min="16114" max="16114" width="4.375" style="38" customWidth="1"/>
    <col min="16115" max="16115" width="5.875" style="38" customWidth="1"/>
    <col min="16116" max="16116" width="6.875" style="38" customWidth="1"/>
    <col min="16117" max="16118" width="11.125" style="38" customWidth="1"/>
    <col min="16119" max="16120" width="7.75" style="38" customWidth="1"/>
    <col min="16121" max="16121" width="6.5" style="38" customWidth="1"/>
    <col min="16122" max="16124" width="0" style="38" hidden="1" customWidth="1"/>
    <col min="16125" max="16384" width="7.625" style="38"/>
  </cols>
  <sheetData>
    <row r="1" spans="1:18" ht="12.75">
      <c r="A1" s="184" t="s">
        <v>324</v>
      </c>
      <c r="B1" s="184"/>
    </row>
    <row r="2" spans="1:18" ht="33.75" customHeight="1">
      <c r="A2" s="196" t="s">
        <v>44</v>
      </c>
      <c r="B2" s="196"/>
      <c r="C2" s="196"/>
      <c r="D2" s="196"/>
      <c r="E2" s="196"/>
      <c r="F2" s="196"/>
      <c r="G2" s="196"/>
      <c r="H2" s="196"/>
      <c r="I2" s="196"/>
      <c r="J2" s="196"/>
      <c r="K2" s="196"/>
      <c r="L2" s="196"/>
      <c r="M2" s="196"/>
      <c r="N2" s="196"/>
      <c r="O2" s="196"/>
      <c r="P2" s="196"/>
      <c r="Q2" s="196"/>
      <c r="R2" s="196"/>
    </row>
    <row r="3" spans="1:18">
      <c r="A3" s="190"/>
      <c r="B3" s="190"/>
      <c r="C3" s="190"/>
      <c r="D3" s="38"/>
      <c r="H3" s="36"/>
      <c r="I3" s="36"/>
      <c r="J3" s="36"/>
      <c r="N3" s="37"/>
      <c r="O3" s="37"/>
      <c r="P3" s="191" t="s">
        <v>47</v>
      </c>
      <c r="Q3" s="191"/>
      <c r="R3" s="191"/>
    </row>
    <row r="4" spans="1:18" ht="24" customHeight="1">
      <c r="A4" s="188" t="s">
        <v>0</v>
      </c>
      <c r="B4" s="188" t="s">
        <v>26</v>
      </c>
      <c r="C4" s="187" t="s">
        <v>27</v>
      </c>
      <c r="D4" s="187" t="s">
        <v>28</v>
      </c>
      <c r="E4" s="188" t="s">
        <v>5</v>
      </c>
      <c r="F4" s="188"/>
      <c r="G4" s="189" t="s">
        <v>20</v>
      </c>
      <c r="H4" s="187" t="s">
        <v>29</v>
      </c>
      <c r="I4" s="188" t="s">
        <v>13</v>
      </c>
      <c r="J4" s="188"/>
      <c r="K4" s="188"/>
      <c r="L4" s="188"/>
      <c r="M4" s="188"/>
      <c r="N4" s="188"/>
      <c r="O4" s="188"/>
      <c r="P4" s="193" t="s">
        <v>22</v>
      </c>
      <c r="Q4" s="193" t="s">
        <v>51</v>
      </c>
      <c r="R4" s="193" t="s">
        <v>12</v>
      </c>
    </row>
    <row r="5" spans="1:18" ht="27" customHeight="1">
      <c r="A5" s="188"/>
      <c r="B5" s="188"/>
      <c r="C5" s="187"/>
      <c r="D5" s="187"/>
      <c r="E5" s="188"/>
      <c r="F5" s="188"/>
      <c r="G5" s="189"/>
      <c r="H5" s="187"/>
      <c r="I5" s="188" t="s">
        <v>11</v>
      </c>
      <c r="J5" s="188"/>
      <c r="K5" s="188"/>
      <c r="L5" s="187" t="s">
        <v>8</v>
      </c>
      <c r="M5" s="187"/>
      <c r="N5" s="187"/>
      <c r="O5" s="197" t="s">
        <v>30</v>
      </c>
      <c r="P5" s="194"/>
      <c r="Q5" s="194"/>
      <c r="R5" s="194"/>
    </row>
    <row r="6" spans="1:18" ht="35.25" customHeight="1">
      <c r="A6" s="188"/>
      <c r="B6" s="188"/>
      <c r="C6" s="187"/>
      <c r="D6" s="187"/>
      <c r="E6" s="63" t="s">
        <v>6</v>
      </c>
      <c r="F6" s="7" t="s">
        <v>7</v>
      </c>
      <c r="G6" s="189"/>
      <c r="H6" s="187"/>
      <c r="I6" s="63" t="s">
        <v>31</v>
      </c>
      <c r="J6" s="62" t="s">
        <v>32</v>
      </c>
      <c r="K6" s="62" t="s">
        <v>33</v>
      </c>
      <c r="L6" s="154" t="s">
        <v>31</v>
      </c>
      <c r="M6" s="154" t="s">
        <v>32</v>
      </c>
      <c r="N6" s="62" t="s">
        <v>33</v>
      </c>
      <c r="O6" s="198"/>
      <c r="P6" s="195"/>
      <c r="Q6" s="195"/>
      <c r="R6" s="195"/>
    </row>
    <row r="7" spans="1:18" s="59" customFormat="1" ht="32.25" customHeight="1">
      <c r="A7" s="192" t="s">
        <v>34</v>
      </c>
      <c r="B7" s="192"/>
      <c r="C7" s="58">
        <f t="shared" ref="C7:I7" si="0">C8+C13+C24</f>
        <v>23</v>
      </c>
      <c r="D7" s="58">
        <f t="shared" si="0"/>
        <v>0</v>
      </c>
      <c r="E7" s="58">
        <f t="shared" si="0"/>
        <v>2133</v>
      </c>
      <c r="F7" s="58">
        <f t="shared" si="0"/>
        <v>8626</v>
      </c>
      <c r="G7" s="58">
        <f t="shared" si="0"/>
        <v>0</v>
      </c>
      <c r="H7" s="58">
        <f t="shared" si="0"/>
        <v>639900</v>
      </c>
      <c r="I7" s="58">
        <f t="shared" si="0"/>
        <v>575910</v>
      </c>
      <c r="J7" s="58">
        <f>J8+J13+J24</f>
        <v>575910</v>
      </c>
      <c r="K7" s="58">
        <f t="shared" ref="K7:O7" si="1">K8+K13+K24</f>
        <v>0</v>
      </c>
      <c r="L7" s="58">
        <f t="shared" si="1"/>
        <v>63990</v>
      </c>
      <c r="M7" s="58">
        <f t="shared" si="1"/>
        <v>63990</v>
      </c>
      <c r="N7" s="58">
        <f t="shared" si="1"/>
        <v>0</v>
      </c>
      <c r="O7" s="58">
        <f t="shared" si="1"/>
        <v>0</v>
      </c>
      <c r="P7" s="39"/>
      <c r="Q7" s="39"/>
      <c r="R7" s="39"/>
    </row>
    <row r="8" spans="1:18" s="107" customFormat="1" ht="25.5" customHeight="1">
      <c r="A8" s="22" t="s">
        <v>35</v>
      </c>
      <c r="B8" s="23" t="s">
        <v>36</v>
      </c>
      <c r="C8" s="108">
        <f t="shared" ref="C8:G8" si="2">SUM(C11:C12)</f>
        <v>2</v>
      </c>
      <c r="D8" s="108">
        <f t="shared" si="2"/>
        <v>0</v>
      </c>
      <c r="E8" s="108">
        <f t="shared" si="2"/>
        <v>239</v>
      </c>
      <c r="F8" s="108">
        <f t="shared" si="2"/>
        <v>956</v>
      </c>
      <c r="G8" s="108">
        <f t="shared" si="2"/>
        <v>0</v>
      </c>
      <c r="H8" s="108">
        <f t="shared" ref="H8:I8" si="3">SUM(H11:H12)</f>
        <v>71700</v>
      </c>
      <c r="I8" s="108">
        <f t="shared" si="3"/>
        <v>64530</v>
      </c>
      <c r="J8" s="108">
        <f>SUM(J11:J12)</f>
        <v>64530</v>
      </c>
      <c r="K8" s="108">
        <f t="shared" ref="K8:O8" si="4">SUM(K11:K12)</f>
        <v>0</v>
      </c>
      <c r="L8" s="108">
        <f t="shared" si="4"/>
        <v>7170</v>
      </c>
      <c r="M8" s="108">
        <f t="shared" si="4"/>
        <v>7170</v>
      </c>
      <c r="N8" s="108">
        <f t="shared" si="4"/>
        <v>0</v>
      </c>
      <c r="O8" s="108">
        <f t="shared" si="4"/>
        <v>0</v>
      </c>
      <c r="P8" s="84"/>
      <c r="Q8" s="84"/>
      <c r="R8" s="84"/>
    </row>
    <row r="9" spans="1:18" s="107" customFormat="1" ht="24" customHeight="1">
      <c r="A9" s="186" t="s">
        <v>469</v>
      </c>
      <c r="B9" s="186"/>
      <c r="C9" s="186"/>
      <c r="D9" s="186"/>
      <c r="E9" s="63"/>
      <c r="F9" s="7"/>
      <c r="G9" s="7"/>
      <c r="H9" s="106"/>
      <c r="I9" s="106"/>
      <c r="J9" s="106"/>
      <c r="K9" s="106"/>
      <c r="L9" s="8"/>
      <c r="M9" s="8"/>
      <c r="N9" s="8"/>
      <c r="O9" s="8"/>
      <c r="P9" s="112"/>
      <c r="Q9" s="112"/>
      <c r="R9" s="112"/>
    </row>
    <row r="10" spans="1:18" s="107" customFormat="1" ht="15">
      <c r="A10" s="63"/>
      <c r="B10" s="8" t="s">
        <v>37</v>
      </c>
      <c r="C10" s="63"/>
      <c r="D10" s="8"/>
      <c r="E10" s="63"/>
      <c r="F10" s="7"/>
      <c r="G10" s="7"/>
      <c r="H10" s="106"/>
      <c r="I10" s="106"/>
      <c r="J10" s="106"/>
      <c r="K10" s="106"/>
      <c r="L10" s="8"/>
      <c r="M10" s="8"/>
      <c r="N10" s="8"/>
      <c r="O10" s="8"/>
      <c r="P10" s="112"/>
      <c r="Q10" s="112"/>
      <c r="R10" s="112"/>
    </row>
    <row r="11" spans="1:18" s="107" customFormat="1" ht="102">
      <c r="A11" s="103" t="s">
        <v>325</v>
      </c>
      <c r="B11" s="43" t="s">
        <v>125</v>
      </c>
      <c r="C11" s="10">
        <v>1</v>
      </c>
      <c r="D11" s="11" t="s">
        <v>132</v>
      </c>
      <c r="E11" s="40">
        <v>139</v>
      </c>
      <c r="F11" s="40">
        <f t="shared" ref="F11:F12" si="5">E11*4</f>
        <v>556</v>
      </c>
      <c r="G11" s="41"/>
      <c r="H11" s="41">
        <f>I11+L11</f>
        <v>41700</v>
      </c>
      <c r="I11" s="41">
        <f t="shared" ref="I11:I12" si="6">J11</f>
        <v>37530</v>
      </c>
      <c r="J11" s="41">
        <f>(E11*300)-M11</f>
        <v>37530</v>
      </c>
      <c r="K11" s="44"/>
      <c r="L11" s="160">
        <f>M11</f>
        <v>4170</v>
      </c>
      <c r="M11" s="160">
        <f>E11*300*10%</f>
        <v>4170</v>
      </c>
      <c r="N11" s="42"/>
      <c r="O11" s="42"/>
      <c r="P11" s="42"/>
      <c r="Q11" s="55" t="s">
        <v>239</v>
      </c>
      <c r="R11" s="42"/>
    </row>
    <row r="12" spans="1:18" s="107" customFormat="1" ht="102">
      <c r="A12" s="103" t="s">
        <v>326</v>
      </c>
      <c r="B12" s="43" t="s">
        <v>116</v>
      </c>
      <c r="C12" s="10">
        <v>1</v>
      </c>
      <c r="D12" s="11" t="s">
        <v>135</v>
      </c>
      <c r="E12" s="40">
        <v>100</v>
      </c>
      <c r="F12" s="40">
        <f t="shared" si="5"/>
        <v>400</v>
      </c>
      <c r="G12" s="41"/>
      <c r="H12" s="41">
        <f>I12+L12</f>
        <v>30000</v>
      </c>
      <c r="I12" s="41">
        <f t="shared" si="6"/>
        <v>27000</v>
      </c>
      <c r="J12" s="41">
        <f>(E12*300)-M12</f>
        <v>27000</v>
      </c>
      <c r="K12" s="44"/>
      <c r="L12" s="160">
        <f>M12</f>
        <v>3000</v>
      </c>
      <c r="M12" s="160">
        <f>E12*300*10%</f>
        <v>3000</v>
      </c>
      <c r="N12" s="42"/>
      <c r="O12" s="42"/>
      <c r="P12" s="42"/>
      <c r="Q12" s="55" t="s">
        <v>239</v>
      </c>
      <c r="R12" s="42"/>
    </row>
    <row r="13" spans="1:18" s="107" customFormat="1" ht="15">
      <c r="A13" s="22" t="s">
        <v>38</v>
      </c>
      <c r="B13" s="23" t="s">
        <v>39</v>
      </c>
      <c r="C13" s="24">
        <f t="shared" ref="C13:I13" si="7">SUM(C15:C23)</f>
        <v>9</v>
      </c>
      <c r="D13" s="24">
        <f t="shared" si="7"/>
        <v>0</v>
      </c>
      <c r="E13" s="24">
        <f t="shared" si="7"/>
        <v>764</v>
      </c>
      <c r="F13" s="24">
        <f t="shared" si="7"/>
        <v>3167</v>
      </c>
      <c r="G13" s="24">
        <f t="shared" si="7"/>
        <v>0</v>
      </c>
      <c r="H13" s="24">
        <f t="shared" si="7"/>
        <v>229200</v>
      </c>
      <c r="I13" s="24">
        <f t="shared" si="7"/>
        <v>206280</v>
      </c>
      <c r="J13" s="24">
        <f>SUM(J15:J23)</f>
        <v>206280</v>
      </c>
      <c r="K13" s="24">
        <f t="shared" ref="K13:P13" si="8">SUM(K15:K23)</f>
        <v>0</v>
      </c>
      <c r="L13" s="24">
        <f t="shared" si="8"/>
        <v>22920</v>
      </c>
      <c r="M13" s="24">
        <f t="shared" si="8"/>
        <v>22920</v>
      </c>
      <c r="N13" s="24">
        <f t="shared" si="8"/>
        <v>0</v>
      </c>
      <c r="O13" s="24">
        <f t="shared" si="8"/>
        <v>0</v>
      </c>
      <c r="P13" s="24">
        <f t="shared" si="8"/>
        <v>0</v>
      </c>
      <c r="Q13" s="83"/>
      <c r="R13" s="112"/>
    </row>
    <row r="14" spans="1:18" s="107" customFormat="1" ht="33.75" customHeight="1">
      <c r="A14" s="63"/>
      <c r="B14" s="186" t="s">
        <v>40</v>
      </c>
      <c r="C14" s="186"/>
      <c r="D14" s="186"/>
      <c r="E14" s="9"/>
      <c r="F14" s="9"/>
      <c r="G14" s="9"/>
      <c r="H14" s="9"/>
      <c r="I14" s="9"/>
      <c r="J14" s="9"/>
      <c r="K14" s="9"/>
      <c r="L14" s="106"/>
      <c r="M14" s="106"/>
      <c r="N14" s="106"/>
      <c r="O14" s="106"/>
      <c r="P14" s="105"/>
      <c r="Q14" s="104"/>
      <c r="R14" s="112"/>
    </row>
    <row r="15" spans="1:18" s="107" customFormat="1" ht="106.9" customHeight="1">
      <c r="A15" s="103" t="s">
        <v>325</v>
      </c>
      <c r="B15" s="43" t="s">
        <v>119</v>
      </c>
      <c r="C15" s="10">
        <v>1</v>
      </c>
      <c r="D15" s="11" t="s">
        <v>136</v>
      </c>
      <c r="E15" s="40">
        <v>50</v>
      </c>
      <c r="F15" s="40">
        <f t="shared" ref="F15:F17" si="9">E15*4</f>
        <v>200</v>
      </c>
      <c r="G15" s="41"/>
      <c r="H15" s="41">
        <f>I15+L15</f>
        <v>15000</v>
      </c>
      <c r="I15" s="41">
        <f t="shared" ref="I15:I18" si="10">J15</f>
        <v>13500</v>
      </c>
      <c r="J15" s="41">
        <f>(E15*300)-L15</f>
        <v>13500</v>
      </c>
      <c r="K15" s="44"/>
      <c r="L15" s="160">
        <f>M15</f>
        <v>1500</v>
      </c>
      <c r="M15" s="160">
        <f>E15*300*10%</f>
        <v>1500</v>
      </c>
      <c r="N15" s="42"/>
      <c r="O15" s="42"/>
      <c r="P15" s="42"/>
      <c r="Q15" s="55" t="s">
        <v>239</v>
      </c>
      <c r="R15" s="42"/>
    </row>
    <row r="16" spans="1:18" s="107" customFormat="1" ht="102">
      <c r="A16" s="103" t="s">
        <v>326</v>
      </c>
      <c r="B16" s="43" t="s">
        <v>111</v>
      </c>
      <c r="C16" s="10">
        <v>1</v>
      </c>
      <c r="D16" s="11" t="s">
        <v>132</v>
      </c>
      <c r="E16" s="40">
        <v>76</v>
      </c>
      <c r="F16" s="40">
        <f t="shared" si="9"/>
        <v>304</v>
      </c>
      <c r="G16" s="41"/>
      <c r="H16" s="41">
        <f t="shared" ref="H16:H23" si="11">I16+L16</f>
        <v>22800</v>
      </c>
      <c r="I16" s="41">
        <f t="shared" si="10"/>
        <v>20520</v>
      </c>
      <c r="J16" s="41">
        <f t="shared" ref="J16:J23" si="12">(E16*300)-L16</f>
        <v>20520</v>
      </c>
      <c r="K16" s="44"/>
      <c r="L16" s="160">
        <f t="shared" ref="L16:L23" si="13">M16</f>
        <v>2280</v>
      </c>
      <c r="M16" s="160">
        <f t="shared" ref="M16:M23" si="14">E16*300*10%</f>
        <v>2280</v>
      </c>
      <c r="N16" s="42"/>
      <c r="O16" s="42"/>
      <c r="P16" s="42"/>
      <c r="Q16" s="55" t="s">
        <v>239</v>
      </c>
      <c r="R16" s="42"/>
    </row>
    <row r="17" spans="1:18" s="107" customFormat="1" ht="102">
      <c r="A17" s="103" t="s">
        <v>327</v>
      </c>
      <c r="B17" s="43" t="s">
        <v>115</v>
      </c>
      <c r="C17" s="10">
        <v>1</v>
      </c>
      <c r="D17" s="11" t="s">
        <v>134</v>
      </c>
      <c r="E17" s="40">
        <v>57</v>
      </c>
      <c r="F17" s="40">
        <f t="shared" si="9"/>
        <v>228</v>
      </c>
      <c r="G17" s="41"/>
      <c r="H17" s="41">
        <f t="shared" si="11"/>
        <v>17100</v>
      </c>
      <c r="I17" s="41">
        <f t="shared" si="10"/>
        <v>15390</v>
      </c>
      <c r="J17" s="41">
        <f t="shared" si="12"/>
        <v>15390</v>
      </c>
      <c r="K17" s="44"/>
      <c r="L17" s="160">
        <f t="shared" si="13"/>
        <v>1710</v>
      </c>
      <c r="M17" s="160">
        <f t="shared" si="14"/>
        <v>1710</v>
      </c>
      <c r="N17" s="42"/>
      <c r="O17" s="42"/>
      <c r="P17" s="42"/>
      <c r="Q17" s="55" t="s">
        <v>239</v>
      </c>
      <c r="R17" s="104"/>
    </row>
    <row r="18" spans="1:18" s="132" customFormat="1" ht="24">
      <c r="A18" s="102" t="s">
        <v>328</v>
      </c>
      <c r="B18" s="101" t="s">
        <v>470</v>
      </c>
      <c r="C18" s="89">
        <v>1</v>
      </c>
      <c r="D18" s="89" t="s">
        <v>471</v>
      </c>
      <c r="E18" s="100">
        <v>60</v>
      </c>
      <c r="F18" s="99">
        <v>256</v>
      </c>
      <c r="G18" s="99"/>
      <c r="H18" s="41">
        <f t="shared" si="11"/>
        <v>18000</v>
      </c>
      <c r="I18" s="41">
        <f t="shared" si="10"/>
        <v>16200</v>
      </c>
      <c r="J18" s="41">
        <f t="shared" si="12"/>
        <v>16200</v>
      </c>
      <c r="K18" s="98"/>
      <c r="L18" s="160">
        <f t="shared" si="13"/>
        <v>1800</v>
      </c>
      <c r="M18" s="160">
        <f t="shared" si="14"/>
        <v>1800</v>
      </c>
      <c r="N18" s="97"/>
      <c r="O18" s="97"/>
      <c r="P18" s="96"/>
      <c r="Q18" s="133"/>
      <c r="R18" s="133"/>
    </row>
    <row r="19" spans="1:18" s="107" customFormat="1" ht="102">
      <c r="A19" s="103" t="s">
        <v>329</v>
      </c>
      <c r="B19" s="43" t="s">
        <v>120</v>
      </c>
      <c r="C19" s="10">
        <v>1</v>
      </c>
      <c r="D19" s="11" t="s">
        <v>137</v>
      </c>
      <c r="E19" s="40">
        <v>128</v>
      </c>
      <c r="F19" s="40">
        <f>E19*4</f>
        <v>512</v>
      </c>
      <c r="G19" s="41"/>
      <c r="H19" s="41">
        <f t="shared" si="11"/>
        <v>38400</v>
      </c>
      <c r="I19" s="41">
        <f t="shared" ref="I19:I20" si="15">J19</f>
        <v>34560</v>
      </c>
      <c r="J19" s="41">
        <f t="shared" si="12"/>
        <v>34560</v>
      </c>
      <c r="K19" s="44"/>
      <c r="L19" s="160">
        <f t="shared" si="13"/>
        <v>3840</v>
      </c>
      <c r="M19" s="160">
        <f t="shared" si="14"/>
        <v>3840</v>
      </c>
      <c r="N19" s="42"/>
      <c r="O19" s="42"/>
      <c r="P19" s="42"/>
      <c r="Q19" s="55" t="s">
        <v>239</v>
      </c>
      <c r="R19" s="104"/>
    </row>
    <row r="20" spans="1:18" s="132" customFormat="1" ht="24">
      <c r="A20" s="102" t="s">
        <v>330</v>
      </c>
      <c r="B20" s="101" t="s">
        <v>473</v>
      </c>
      <c r="C20" s="89">
        <v>1</v>
      </c>
      <c r="D20" s="89" t="s">
        <v>41</v>
      </c>
      <c r="E20" s="100">
        <v>65</v>
      </c>
      <c r="F20" s="99">
        <v>290</v>
      </c>
      <c r="G20" s="99"/>
      <c r="H20" s="41">
        <f t="shared" si="11"/>
        <v>19500</v>
      </c>
      <c r="I20" s="41">
        <f t="shared" si="15"/>
        <v>17550</v>
      </c>
      <c r="J20" s="41">
        <f t="shared" si="12"/>
        <v>17550</v>
      </c>
      <c r="K20" s="98"/>
      <c r="L20" s="160">
        <f t="shared" si="13"/>
        <v>1950</v>
      </c>
      <c r="M20" s="160">
        <f t="shared" si="14"/>
        <v>1950</v>
      </c>
      <c r="N20" s="97"/>
      <c r="O20" s="97"/>
      <c r="P20" s="96"/>
      <c r="Q20" s="133"/>
      <c r="R20" s="133"/>
    </row>
    <row r="21" spans="1:18" s="107" customFormat="1" ht="102">
      <c r="A21" s="103" t="s">
        <v>331</v>
      </c>
      <c r="B21" s="43" t="s">
        <v>123</v>
      </c>
      <c r="C21" s="10">
        <v>1</v>
      </c>
      <c r="D21" s="11" t="s">
        <v>135</v>
      </c>
      <c r="E21" s="40">
        <v>119</v>
      </c>
      <c r="F21" s="40">
        <f t="shared" ref="F21:F22" si="16">E21*4</f>
        <v>476</v>
      </c>
      <c r="G21" s="41"/>
      <c r="H21" s="41">
        <f t="shared" si="11"/>
        <v>35700</v>
      </c>
      <c r="I21" s="41">
        <f t="shared" ref="I21:I23" si="17">J21</f>
        <v>32130</v>
      </c>
      <c r="J21" s="41">
        <f t="shared" si="12"/>
        <v>32130</v>
      </c>
      <c r="K21" s="44"/>
      <c r="L21" s="160">
        <f t="shared" si="13"/>
        <v>3570</v>
      </c>
      <c r="M21" s="160">
        <f t="shared" si="14"/>
        <v>3570</v>
      </c>
      <c r="N21" s="42"/>
      <c r="O21" s="42"/>
      <c r="P21" s="42"/>
      <c r="Q21" s="55" t="s">
        <v>239</v>
      </c>
      <c r="R21" s="104"/>
    </row>
    <row r="22" spans="1:18" s="107" customFormat="1" ht="102">
      <c r="A22" s="103" t="s">
        <v>332</v>
      </c>
      <c r="B22" s="43" t="s">
        <v>472</v>
      </c>
      <c r="C22" s="10">
        <v>1</v>
      </c>
      <c r="D22" s="11" t="s">
        <v>42</v>
      </c>
      <c r="E22" s="40">
        <v>129</v>
      </c>
      <c r="F22" s="40">
        <f t="shared" si="16"/>
        <v>516</v>
      </c>
      <c r="G22" s="41"/>
      <c r="H22" s="41">
        <f t="shared" si="11"/>
        <v>38700</v>
      </c>
      <c r="I22" s="41">
        <f t="shared" si="17"/>
        <v>34830</v>
      </c>
      <c r="J22" s="41">
        <f t="shared" si="12"/>
        <v>34830</v>
      </c>
      <c r="K22" s="44"/>
      <c r="L22" s="160">
        <f t="shared" si="13"/>
        <v>3870</v>
      </c>
      <c r="M22" s="160">
        <f t="shared" si="14"/>
        <v>3870</v>
      </c>
      <c r="N22" s="42"/>
      <c r="O22" s="42"/>
      <c r="P22" s="42"/>
      <c r="Q22" s="55" t="s">
        <v>239</v>
      </c>
      <c r="R22" s="104"/>
    </row>
    <row r="23" spans="1:18" s="107" customFormat="1" ht="102">
      <c r="A23" s="103" t="s">
        <v>333</v>
      </c>
      <c r="B23" s="43" t="s">
        <v>490</v>
      </c>
      <c r="C23" s="10">
        <v>1</v>
      </c>
      <c r="D23" s="11" t="s">
        <v>491</v>
      </c>
      <c r="E23" s="40">
        <v>80</v>
      </c>
      <c r="F23" s="40">
        <v>385</v>
      </c>
      <c r="G23" s="41"/>
      <c r="H23" s="41">
        <f t="shared" si="11"/>
        <v>24000</v>
      </c>
      <c r="I23" s="41">
        <f t="shared" si="17"/>
        <v>21600</v>
      </c>
      <c r="J23" s="41">
        <f t="shared" si="12"/>
        <v>21600</v>
      </c>
      <c r="K23" s="151"/>
      <c r="L23" s="160">
        <f t="shared" si="13"/>
        <v>2400</v>
      </c>
      <c r="M23" s="160">
        <f t="shared" si="14"/>
        <v>2400</v>
      </c>
      <c r="N23" s="152"/>
      <c r="O23" s="152"/>
      <c r="P23" s="152"/>
      <c r="Q23" s="55" t="s">
        <v>239</v>
      </c>
      <c r="R23" s="104"/>
    </row>
    <row r="24" spans="1:18" s="60" customFormat="1" ht="33.75" customHeight="1">
      <c r="A24" s="22" t="s">
        <v>474</v>
      </c>
      <c r="B24" s="95" t="s">
        <v>475</v>
      </c>
      <c r="C24" s="34">
        <f t="shared" ref="C24:M24" si="18">SUM(C26:C37)</f>
        <v>12</v>
      </c>
      <c r="D24" s="34">
        <f t="shared" si="18"/>
        <v>0</v>
      </c>
      <c r="E24" s="34">
        <f t="shared" si="18"/>
        <v>1130</v>
      </c>
      <c r="F24" s="34">
        <f t="shared" si="18"/>
        <v>4503</v>
      </c>
      <c r="G24" s="34">
        <f t="shared" si="18"/>
        <v>0</v>
      </c>
      <c r="H24" s="34">
        <f t="shared" si="18"/>
        <v>339000</v>
      </c>
      <c r="I24" s="34">
        <f t="shared" si="18"/>
        <v>305100</v>
      </c>
      <c r="J24" s="34">
        <f t="shared" si="18"/>
        <v>305100</v>
      </c>
      <c r="K24" s="34">
        <f t="shared" si="18"/>
        <v>0</v>
      </c>
      <c r="L24" s="34">
        <f t="shared" si="18"/>
        <v>33900</v>
      </c>
      <c r="M24" s="34">
        <f t="shared" si="18"/>
        <v>33900</v>
      </c>
      <c r="N24" s="34"/>
      <c r="O24" s="34"/>
      <c r="P24" s="82"/>
      <c r="Q24" s="82"/>
      <c r="R24" s="82"/>
    </row>
    <row r="25" spans="1:18" ht="38.25" customHeight="1">
      <c r="A25" s="63"/>
      <c r="B25" s="186" t="s">
        <v>40</v>
      </c>
      <c r="C25" s="186"/>
      <c r="D25" s="186"/>
      <c r="E25" s="35"/>
      <c r="F25" s="35"/>
      <c r="G25" s="35"/>
      <c r="H25" s="35"/>
      <c r="I25" s="35"/>
      <c r="J25" s="35"/>
      <c r="K25" s="35"/>
      <c r="L25" s="35"/>
      <c r="M25" s="35"/>
      <c r="N25" s="35"/>
      <c r="O25" s="35"/>
      <c r="P25" s="42"/>
      <c r="Q25" s="42"/>
      <c r="R25" s="42"/>
    </row>
    <row r="26" spans="1:18" s="153" customFormat="1" ht="102">
      <c r="A26" s="103" t="s">
        <v>325</v>
      </c>
      <c r="B26" s="43" t="s">
        <v>108</v>
      </c>
      <c r="C26" s="10">
        <v>1</v>
      </c>
      <c r="D26" s="11" t="s">
        <v>130</v>
      </c>
      <c r="E26" s="40">
        <v>65</v>
      </c>
      <c r="F26" s="40">
        <v>243</v>
      </c>
      <c r="G26" s="41"/>
      <c r="H26" s="41">
        <f>I26+L26</f>
        <v>19500</v>
      </c>
      <c r="I26" s="41">
        <f>J26</f>
        <v>17550</v>
      </c>
      <c r="J26" s="41">
        <f>(E26*300)-M26</f>
        <v>17550</v>
      </c>
      <c r="K26" s="151"/>
      <c r="L26" s="162">
        <f>M26</f>
        <v>1950</v>
      </c>
      <c r="M26" s="162">
        <f>E26*300*10%</f>
        <v>1950</v>
      </c>
      <c r="N26" s="152"/>
      <c r="O26" s="152"/>
      <c r="P26" s="152"/>
      <c r="Q26" s="55" t="s">
        <v>239</v>
      </c>
      <c r="R26" s="152"/>
    </row>
    <row r="27" spans="1:18" s="153" customFormat="1" ht="102">
      <c r="A27" s="103" t="s">
        <v>326</v>
      </c>
      <c r="B27" s="43" t="s">
        <v>109</v>
      </c>
      <c r="C27" s="10">
        <v>1</v>
      </c>
      <c r="D27" s="11" t="s">
        <v>130</v>
      </c>
      <c r="E27" s="40">
        <v>55</v>
      </c>
      <c r="F27" s="40">
        <f t="shared" ref="F27" si="19">E27*4</f>
        <v>220</v>
      </c>
      <c r="G27" s="41"/>
      <c r="H27" s="41">
        <f t="shared" ref="H27:H37" si="20">I27+L27</f>
        <v>16500</v>
      </c>
      <c r="I27" s="41">
        <f t="shared" ref="I27" si="21">J27</f>
        <v>14850</v>
      </c>
      <c r="J27" s="41">
        <f t="shared" ref="J27:J37" si="22">(E27*300)-M27</f>
        <v>14850</v>
      </c>
      <c r="K27" s="151"/>
      <c r="L27" s="162">
        <f t="shared" ref="L27:L37" si="23">M27</f>
        <v>1650</v>
      </c>
      <c r="M27" s="162">
        <f t="shared" ref="M27:M37" si="24">E27*300*10%</f>
        <v>1650</v>
      </c>
      <c r="N27" s="152"/>
      <c r="O27" s="152"/>
      <c r="P27" s="152"/>
      <c r="Q27" s="55" t="s">
        <v>239</v>
      </c>
      <c r="R27" s="152"/>
    </row>
    <row r="28" spans="1:18" ht="102">
      <c r="A28" s="103" t="s">
        <v>327</v>
      </c>
      <c r="B28" s="43" t="s">
        <v>110</v>
      </c>
      <c r="C28" s="10">
        <v>1</v>
      </c>
      <c r="D28" s="11" t="s">
        <v>131</v>
      </c>
      <c r="E28" s="40">
        <v>123</v>
      </c>
      <c r="F28" s="40">
        <f t="shared" ref="F28:F32" si="25">E28*4</f>
        <v>492</v>
      </c>
      <c r="G28" s="41"/>
      <c r="H28" s="41">
        <f t="shared" si="20"/>
        <v>36900</v>
      </c>
      <c r="I28" s="41">
        <f t="shared" ref="I28:I32" si="26">J28</f>
        <v>33210</v>
      </c>
      <c r="J28" s="41">
        <f t="shared" si="22"/>
        <v>33210</v>
      </c>
      <c r="K28" s="44"/>
      <c r="L28" s="162">
        <f t="shared" si="23"/>
        <v>3690</v>
      </c>
      <c r="M28" s="162">
        <f t="shared" si="24"/>
        <v>3690</v>
      </c>
      <c r="N28" s="42"/>
      <c r="O28" s="42"/>
      <c r="P28" s="42"/>
      <c r="Q28" s="55" t="s">
        <v>239</v>
      </c>
      <c r="R28" s="42"/>
    </row>
    <row r="29" spans="1:18" ht="102">
      <c r="A29" s="103" t="s">
        <v>328</v>
      </c>
      <c r="B29" s="43" t="s">
        <v>112</v>
      </c>
      <c r="C29" s="10">
        <v>1</v>
      </c>
      <c r="D29" s="11" t="s">
        <v>133</v>
      </c>
      <c r="E29" s="40">
        <v>70</v>
      </c>
      <c r="F29" s="40">
        <f t="shared" si="25"/>
        <v>280</v>
      </c>
      <c r="G29" s="41"/>
      <c r="H29" s="41">
        <f t="shared" si="20"/>
        <v>21000</v>
      </c>
      <c r="I29" s="41">
        <f t="shared" si="26"/>
        <v>18900</v>
      </c>
      <c r="J29" s="41">
        <f t="shared" si="22"/>
        <v>18900</v>
      </c>
      <c r="K29" s="44"/>
      <c r="L29" s="162">
        <f t="shared" si="23"/>
        <v>2100</v>
      </c>
      <c r="M29" s="162">
        <f t="shared" si="24"/>
        <v>2100</v>
      </c>
      <c r="N29" s="42"/>
      <c r="O29" s="42"/>
      <c r="P29" s="42"/>
      <c r="Q29" s="55" t="s">
        <v>239</v>
      </c>
      <c r="R29" s="42"/>
    </row>
    <row r="30" spans="1:18" ht="102">
      <c r="A30" s="103" t="s">
        <v>329</v>
      </c>
      <c r="B30" s="43" t="s">
        <v>113</v>
      </c>
      <c r="C30" s="10">
        <v>1</v>
      </c>
      <c r="D30" s="11" t="s">
        <v>133</v>
      </c>
      <c r="E30" s="40">
        <v>60</v>
      </c>
      <c r="F30" s="40">
        <f t="shared" si="25"/>
        <v>240</v>
      </c>
      <c r="G30" s="41"/>
      <c r="H30" s="41">
        <f t="shared" si="20"/>
        <v>18000</v>
      </c>
      <c r="I30" s="41">
        <f t="shared" si="26"/>
        <v>16200</v>
      </c>
      <c r="J30" s="41">
        <f t="shared" si="22"/>
        <v>16200</v>
      </c>
      <c r="K30" s="44"/>
      <c r="L30" s="162">
        <f t="shared" si="23"/>
        <v>1800</v>
      </c>
      <c r="M30" s="162">
        <f t="shared" si="24"/>
        <v>1800</v>
      </c>
      <c r="N30" s="42"/>
      <c r="O30" s="42"/>
      <c r="P30" s="42"/>
      <c r="Q30" s="55" t="s">
        <v>239</v>
      </c>
      <c r="R30" s="42"/>
    </row>
    <row r="31" spans="1:18" ht="102">
      <c r="A31" s="103" t="s">
        <v>330</v>
      </c>
      <c r="B31" s="43" t="s">
        <v>114</v>
      </c>
      <c r="C31" s="10">
        <v>1</v>
      </c>
      <c r="D31" s="11" t="s">
        <v>133</v>
      </c>
      <c r="E31" s="40">
        <v>48</v>
      </c>
      <c r="F31" s="40">
        <f t="shared" si="25"/>
        <v>192</v>
      </c>
      <c r="G31" s="41"/>
      <c r="H31" s="41">
        <f t="shared" si="20"/>
        <v>14400</v>
      </c>
      <c r="I31" s="41">
        <f t="shared" si="26"/>
        <v>12960</v>
      </c>
      <c r="J31" s="41">
        <f t="shared" si="22"/>
        <v>12960</v>
      </c>
      <c r="K31" s="44"/>
      <c r="L31" s="162">
        <f t="shared" si="23"/>
        <v>1440</v>
      </c>
      <c r="M31" s="162">
        <f t="shared" si="24"/>
        <v>1440</v>
      </c>
      <c r="N31" s="42"/>
      <c r="O31" s="42"/>
      <c r="P31" s="42"/>
      <c r="Q31" s="55" t="s">
        <v>239</v>
      </c>
      <c r="R31" s="42"/>
    </row>
    <row r="32" spans="1:18" ht="102">
      <c r="A32" s="103" t="s">
        <v>331</v>
      </c>
      <c r="B32" s="43" t="s">
        <v>117</v>
      </c>
      <c r="C32" s="10">
        <v>1</v>
      </c>
      <c r="D32" s="11" t="s">
        <v>41</v>
      </c>
      <c r="E32" s="40">
        <v>40</v>
      </c>
      <c r="F32" s="40">
        <f t="shared" si="25"/>
        <v>160</v>
      </c>
      <c r="G32" s="41"/>
      <c r="H32" s="41">
        <f t="shared" si="20"/>
        <v>12000</v>
      </c>
      <c r="I32" s="41">
        <f t="shared" si="26"/>
        <v>10800</v>
      </c>
      <c r="J32" s="41">
        <f t="shared" si="22"/>
        <v>10800</v>
      </c>
      <c r="K32" s="44"/>
      <c r="L32" s="162">
        <f t="shared" si="23"/>
        <v>1200</v>
      </c>
      <c r="M32" s="162">
        <f t="shared" si="24"/>
        <v>1200</v>
      </c>
      <c r="N32" s="42"/>
      <c r="O32" s="42"/>
      <c r="P32" s="42"/>
      <c r="Q32" s="55" t="s">
        <v>239</v>
      </c>
      <c r="R32" s="42"/>
    </row>
    <row r="33" spans="1:18" ht="102">
      <c r="A33" s="103" t="s">
        <v>332</v>
      </c>
      <c r="B33" s="43" t="s">
        <v>121</v>
      </c>
      <c r="C33" s="10">
        <v>1</v>
      </c>
      <c r="D33" s="11" t="s">
        <v>136</v>
      </c>
      <c r="E33" s="40">
        <v>132</v>
      </c>
      <c r="F33" s="40">
        <f t="shared" ref="F33:F37" si="27">E33*4</f>
        <v>528</v>
      </c>
      <c r="G33" s="41"/>
      <c r="H33" s="41">
        <f t="shared" si="20"/>
        <v>39600</v>
      </c>
      <c r="I33" s="41">
        <f t="shared" ref="I33:I37" si="28">J33</f>
        <v>35640</v>
      </c>
      <c r="J33" s="41">
        <f t="shared" si="22"/>
        <v>35640</v>
      </c>
      <c r="K33" s="44"/>
      <c r="L33" s="162">
        <f t="shared" si="23"/>
        <v>3960</v>
      </c>
      <c r="M33" s="162">
        <f t="shared" si="24"/>
        <v>3960</v>
      </c>
      <c r="N33" s="42"/>
      <c r="O33" s="42"/>
      <c r="P33" s="42"/>
      <c r="Q33" s="55" t="s">
        <v>239</v>
      </c>
      <c r="R33" s="42"/>
    </row>
    <row r="34" spans="1:18" ht="102">
      <c r="A34" s="103" t="s">
        <v>333</v>
      </c>
      <c r="B34" s="43" t="s">
        <v>122</v>
      </c>
      <c r="C34" s="45">
        <v>1</v>
      </c>
      <c r="D34" s="46" t="s">
        <v>131</v>
      </c>
      <c r="E34" s="40">
        <v>127</v>
      </c>
      <c r="F34" s="40">
        <f t="shared" si="27"/>
        <v>508</v>
      </c>
      <c r="G34" s="41"/>
      <c r="H34" s="41">
        <f t="shared" si="20"/>
        <v>38100</v>
      </c>
      <c r="I34" s="41">
        <f t="shared" si="28"/>
        <v>34290</v>
      </c>
      <c r="J34" s="41">
        <f t="shared" si="22"/>
        <v>34290</v>
      </c>
      <c r="K34" s="44"/>
      <c r="L34" s="162">
        <f t="shared" si="23"/>
        <v>3810</v>
      </c>
      <c r="M34" s="162">
        <f t="shared" si="24"/>
        <v>3810</v>
      </c>
      <c r="N34" s="42"/>
      <c r="O34" s="42"/>
      <c r="P34" s="42"/>
      <c r="Q34" s="55" t="s">
        <v>239</v>
      </c>
      <c r="R34" s="42"/>
    </row>
    <row r="35" spans="1:18" ht="102">
      <c r="A35" s="103" t="s">
        <v>334</v>
      </c>
      <c r="B35" s="43" t="s">
        <v>124</v>
      </c>
      <c r="C35" s="10">
        <v>1</v>
      </c>
      <c r="D35" s="11" t="s">
        <v>41</v>
      </c>
      <c r="E35" s="40">
        <v>134</v>
      </c>
      <c r="F35" s="40">
        <f t="shared" si="27"/>
        <v>536</v>
      </c>
      <c r="G35" s="41"/>
      <c r="H35" s="41">
        <f t="shared" si="20"/>
        <v>40200</v>
      </c>
      <c r="I35" s="41">
        <f t="shared" si="28"/>
        <v>36180</v>
      </c>
      <c r="J35" s="41">
        <f t="shared" si="22"/>
        <v>36180</v>
      </c>
      <c r="K35" s="44"/>
      <c r="L35" s="162">
        <f t="shared" si="23"/>
        <v>4020</v>
      </c>
      <c r="M35" s="162">
        <f t="shared" si="24"/>
        <v>4020</v>
      </c>
      <c r="N35" s="42"/>
      <c r="O35" s="42"/>
      <c r="P35" s="42"/>
      <c r="Q35" s="55" t="s">
        <v>239</v>
      </c>
      <c r="R35" s="42"/>
    </row>
    <row r="36" spans="1:18" ht="102">
      <c r="A36" s="103" t="s">
        <v>335</v>
      </c>
      <c r="B36" s="43" t="s">
        <v>126</v>
      </c>
      <c r="C36" s="10">
        <v>1</v>
      </c>
      <c r="D36" s="11" t="s">
        <v>138</v>
      </c>
      <c r="E36" s="40">
        <v>141</v>
      </c>
      <c r="F36" s="40">
        <f t="shared" si="27"/>
        <v>564</v>
      </c>
      <c r="G36" s="41"/>
      <c r="H36" s="41">
        <f t="shared" si="20"/>
        <v>42300</v>
      </c>
      <c r="I36" s="41">
        <f t="shared" si="28"/>
        <v>38070</v>
      </c>
      <c r="J36" s="41">
        <f t="shared" si="22"/>
        <v>38070</v>
      </c>
      <c r="K36" s="44"/>
      <c r="L36" s="162">
        <f t="shared" si="23"/>
        <v>4230</v>
      </c>
      <c r="M36" s="162">
        <f t="shared" si="24"/>
        <v>4230</v>
      </c>
      <c r="N36" s="42"/>
      <c r="O36" s="42"/>
      <c r="P36" s="42"/>
      <c r="Q36" s="55" t="s">
        <v>239</v>
      </c>
      <c r="R36" s="42"/>
    </row>
    <row r="37" spans="1:18" ht="102">
      <c r="A37" s="103" t="s">
        <v>336</v>
      </c>
      <c r="B37" s="43" t="s">
        <v>127</v>
      </c>
      <c r="C37" s="10">
        <v>1</v>
      </c>
      <c r="D37" s="11" t="s">
        <v>134</v>
      </c>
      <c r="E37" s="40">
        <v>135</v>
      </c>
      <c r="F37" s="40">
        <f t="shared" si="27"/>
        <v>540</v>
      </c>
      <c r="G37" s="41"/>
      <c r="H37" s="41">
        <f t="shared" si="20"/>
        <v>40500</v>
      </c>
      <c r="I37" s="41">
        <f t="shared" si="28"/>
        <v>36450</v>
      </c>
      <c r="J37" s="41">
        <f t="shared" si="22"/>
        <v>36450</v>
      </c>
      <c r="K37" s="44"/>
      <c r="L37" s="162">
        <f t="shared" si="23"/>
        <v>4050</v>
      </c>
      <c r="M37" s="162">
        <f t="shared" si="24"/>
        <v>4050</v>
      </c>
      <c r="N37" s="42"/>
      <c r="O37" s="42"/>
      <c r="P37" s="42"/>
      <c r="Q37" s="55" t="s">
        <v>239</v>
      </c>
      <c r="R37" s="42"/>
    </row>
    <row r="38" spans="1:18">
      <c r="R38" s="56"/>
    </row>
    <row r="39" spans="1:18">
      <c r="B39" s="47"/>
      <c r="R39" s="56"/>
    </row>
    <row r="40" spans="1:18">
      <c r="B40" s="48"/>
      <c r="C40" s="48"/>
      <c r="D40" s="48"/>
      <c r="E40" s="48"/>
      <c r="F40" s="48"/>
      <c r="G40" s="48"/>
      <c r="H40" s="48"/>
      <c r="I40" s="48"/>
      <c r="J40" s="48"/>
      <c r="K40" s="48"/>
      <c r="L40" s="48"/>
      <c r="M40" s="48"/>
      <c r="N40" s="48"/>
      <c r="O40" s="48"/>
      <c r="P40" s="48"/>
      <c r="Q40" s="48"/>
      <c r="R40" s="56"/>
    </row>
    <row r="41" spans="1:18">
      <c r="B41" s="47"/>
      <c r="R41" s="56"/>
    </row>
    <row r="42" spans="1:18">
      <c r="B42" s="47"/>
      <c r="R42" s="56"/>
    </row>
    <row r="43" spans="1:18">
      <c r="R43" s="56"/>
    </row>
    <row r="44" spans="1:18">
      <c r="R44" s="56"/>
    </row>
    <row r="45" spans="1:18">
      <c r="R45" s="56"/>
    </row>
    <row r="46" spans="1:18">
      <c r="R46" s="56"/>
    </row>
    <row r="47" spans="1:18">
      <c r="R47" s="56"/>
    </row>
    <row r="48" spans="1:18">
      <c r="R48" s="56"/>
    </row>
    <row r="49" spans="18:18">
      <c r="R49" s="56"/>
    </row>
    <row r="50" spans="18:18">
      <c r="R50" s="56"/>
    </row>
    <row r="51" spans="18:18">
      <c r="R51" s="56"/>
    </row>
    <row r="52" spans="18:18">
      <c r="R52" s="56"/>
    </row>
    <row r="53" spans="18:18">
      <c r="R53" s="56"/>
    </row>
    <row r="54" spans="18:18">
      <c r="R54" s="56"/>
    </row>
    <row r="55" spans="18:18">
      <c r="R55" s="56"/>
    </row>
    <row r="56" spans="18:18">
      <c r="R56" s="56"/>
    </row>
    <row r="57" spans="18:18">
      <c r="R57" s="56"/>
    </row>
    <row r="58" spans="18:18">
      <c r="R58" s="56"/>
    </row>
    <row r="59" spans="18:18" ht="42.75" customHeight="1">
      <c r="R59" s="57"/>
    </row>
    <row r="60" spans="18:18">
      <c r="R60" s="56"/>
    </row>
    <row r="61" spans="18:18">
      <c r="R61" s="56"/>
    </row>
    <row r="62" spans="18:18">
      <c r="R62" s="56"/>
    </row>
    <row r="63" spans="18:18">
      <c r="R63" s="56"/>
    </row>
    <row r="64" spans="18:18">
      <c r="R64" s="56"/>
    </row>
    <row r="65" spans="18:18">
      <c r="R65" s="56"/>
    </row>
    <row r="66" spans="18:18">
      <c r="R66" s="56"/>
    </row>
    <row r="67" spans="18:18">
      <c r="R67" s="56"/>
    </row>
  </sheetData>
  <mergeCells count="22">
    <mergeCell ref="A1:B1"/>
    <mergeCell ref="A3:C3"/>
    <mergeCell ref="P3:R3"/>
    <mergeCell ref="A7:B7"/>
    <mergeCell ref="P4:P6"/>
    <mergeCell ref="Q4:Q6"/>
    <mergeCell ref="R4:R6"/>
    <mergeCell ref="A2:R2"/>
    <mergeCell ref="I4:O4"/>
    <mergeCell ref="I5:K5"/>
    <mergeCell ref="L5:N5"/>
    <mergeCell ref="O5:O6"/>
    <mergeCell ref="B25:D25"/>
    <mergeCell ref="H4:H6"/>
    <mergeCell ref="A4:A6"/>
    <mergeCell ref="B4:B6"/>
    <mergeCell ref="C4:C6"/>
    <mergeCell ref="D4:D6"/>
    <mergeCell ref="E4:F5"/>
    <mergeCell ref="G4:G6"/>
    <mergeCell ref="A9:D9"/>
    <mergeCell ref="B14:D14"/>
  </mergeCells>
  <phoneticPr fontId="75" type="noConversion"/>
  <pageMargins left="0.47" right="0.33" top="0.37" bottom="0.35" header="0.31496062992126" footer="0.31496062992126"/>
  <pageSetup paperSize="9" scale="7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Q107"/>
  <sheetViews>
    <sheetView topLeftCell="M1" zoomScale="85" zoomScaleNormal="85" workbookViewId="0">
      <selection activeCell="R1" sqref="R1:AS1048576"/>
    </sheetView>
  </sheetViews>
  <sheetFormatPr defaultColWidth="7.625" defaultRowHeight="12.75"/>
  <cols>
    <col min="1" max="1" width="3.625" style="2" customWidth="1"/>
    <col min="2" max="2" width="32.5" style="1" customWidth="1"/>
    <col min="3" max="3" width="9.5" style="2" customWidth="1"/>
    <col min="4" max="4" width="7.25" style="2" customWidth="1"/>
    <col min="5" max="7" width="6.125" style="2" customWidth="1"/>
    <col min="8" max="8" width="11.25" style="3" customWidth="1"/>
    <col min="9" max="13" width="11" style="3" customWidth="1"/>
    <col min="14" max="14" width="11" style="1" customWidth="1"/>
    <col min="15" max="15" width="43.125" style="1" customWidth="1"/>
    <col min="16" max="16" width="19.75" style="1" customWidth="1"/>
    <col min="17" max="17" width="11.25" style="1" customWidth="1"/>
    <col min="18" max="208" width="7.625" style="1"/>
    <col min="209" max="209" width="3.25" style="1" customWidth="1"/>
    <col min="210" max="210" width="24.25" style="1" customWidth="1"/>
    <col min="211" max="211" width="8.5" style="1" customWidth="1"/>
    <col min="212" max="212" width="3.875" style="1" customWidth="1"/>
    <col min="213" max="213" width="9.375" style="1" customWidth="1"/>
    <col min="214" max="214" width="4.375" style="1" customWidth="1"/>
    <col min="215" max="215" width="5.875" style="1" customWidth="1"/>
    <col min="216" max="216" width="6.875" style="1" customWidth="1"/>
    <col min="217" max="218" width="11.125" style="1" customWidth="1"/>
    <col min="219" max="220" width="7.75" style="1" customWidth="1"/>
    <col min="221" max="221" width="6.5" style="1" customWidth="1"/>
    <col min="222" max="224" width="0" style="1" hidden="1" customWidth="1"/>
    <col min="225" max="464" width="7.625" style="1"/>
    <col min="465" max="465" width="3.25" style="1" customWidth="1"/>
    <col min="466" max="466" width="24.25" style="1" customWidth="1"/>
    <col min="467" max="467" width="8.5" style="1" customWidth="1"/>
    <col min="468" max="468" width="3.875" style="1" customWidth="1"/>
    <col min="469" max="469" width="9.375" style="1" customWidth="1"/>
    <col min="470" max="470" width="4.375" style="1" customWidth="1"/>
    <col min="471" max="471" width="5.875" style="1" customWidth="1"/>
    <col min="472" max="472" width="6.875" style="1" customWidth="1"/>
    <col min="473" max="474" width="11.125" style="1" customWidth="1"/>
    <col min="475" max="476" width="7.75" style="1" customWidth="1"/>
    <col min="477" max="477" width="6.5" style="1" customWidth="1"/>
    <col min="478" max="480" width="0" style="1" hidden="1" customWidth="1"/>
    <col min="481" max="720" width="7.625" style="1"/>
    <col min="721" max="721" width="3.25" style="1" customWidth="1"/>
    <col min="722" max="722" width="24.25" style="1" customWidth="1"/>
    <col min="723" max="723" width="8.5" style="1" customWidth="1"/>
    <col min="724" max="724" width="3.875" style="1" customWidth="1"/>
    <col min="725" max="725" width="9.375" style="1" customWidth="1"/>
    <col min="726" max="726" width="4.375" style="1" customWidth="1"/>
    <col min="727" max="727" width="5.875" style="1" customWidth="1"/>
    <col min="728" max="728" width="6.875" style="1" customWidth="1"/>
    <col min="729" max="730" width="11.125" style="1" customWidth="1"/>
    <col min="731" max="732" width="7.75" style="1" customWidth="1"/>
    <col min="733" max="733" width="6.5" style="1" customWidth="1"/>
    <col min="734" max="736" width="0" style="1" hidden="1" customWidth="1"/>
    <col min="737" max="976" width="7.625" style="1"/>
    <col min="977" max="977" width="3.25" style="1" customWidth="1"/>
    <col min="978" max="978" width="24.25" style="1" customWidth="1"/>
    <col min="979" max="979" width="8.5" style="1" customWidth="1"/>
    <col min="980" max="980" width="3.875" style="1" customWidth="1"/>
    <col min="981" max="981" width="9.375" style="1" customWidth="1"/>
    <col min="982" max="982" width="4.375" style="1" customWidth="1"/>
    <col min="983" max="983" width="5.875" style="1" customWidth="1"/>
    <col min="984" max="984" width="6.875" style="1" customWidth="1"/>
    <col min="985" max="986" width="11.125" style="1" customWidth="1"/>
    <col min="987" max="988" width="7.75" style="1" customWidth="1"/>
    <col min="989" max="989" width="6.5" style="1" customWidth="1"/>
    <col min="990" max="992" width="0" style="1" hidden="1" customWidth="1"/>
    <col min="993" max="1232" width="7.625" style="1"/>
    <col min="1233" max="1233" width="3.25" style="1" customWidth="1"/>
    <col min="1234" max="1234" width="24.25" style="1" customWidth="1"/>
    <col min="1235" max="1235" width="8.5" style="1" customWidth="1"/>
    <col min="1236" max="1236" width="3.875" style="1" customWidth="1"/>
    <col min="1237" max="1237" width="9.375" style="1" customWidth="1"/>
    <col min="1238" max="1238" width="4.375" style="1" customWidth="1"/>
    <col min="1239" max="1239" width="5.875" style="1" customWidth="1"/>
    <col min="1240" max="1240" width="6.875" style="1" customWidth="1"/>
    <col min="1241" max="1242" width="11.125" style="1" customWidth="1"/>
    <col min="1243" max="1244" width="7.75" style="1" customWidth="1"/>
    <col min="1245" max="1245" width="6.5" style="1" customWidth="1"/>
    <col min="1246" max="1248" width="0" style="1" hidden="1" customWidth="1"/>
    <col min="1249" max="1488" width="7.625" style="1"/>
    <col min="1489" max="1489" width="3.25" style="1" customWidth="1"/>
    <col min="1490" max="1490" width="24.25" style="1" customWidth="1"/>
    <col min="1491" max="1491" width="8.5" style="1" customWidth="1"/>
    <col min="1492" max="1492" width="3.875" style="1" customWidth="1"/>
    <col min="1493" max="1493" width="9.375" style="1" customWidth="1"/>
    <col min="1494" max="1494" width="4.375" style="1" customWidth="1"/>
    <col min="1495" max="1495" width="5.875" style="1" customWidth="1"/>
    <col min="1496" max="1496" width="6.875" style="1" customWidth="1"/>
    <col min="1497" max="1498" width="11.125" style="1" customWidth="1"/>
    <col min="1499" max="1500" width="7.75" style="1" customWidth="1"/>
    <col min="1501" max="1501" width="6.5" style="1" customWidth="1"/>
    <col min="1502" max="1504" width="0" style="1" hidden="1" customWidth="1"/>
    <col min="1505" max="1744" width="7.625" style="1"/>
    <col min="1745" max="1745" width="3.25" style="1" customWidth="1"/>
    <col min="1746" max="1746" width="24.25" style="1" customWidth="1"/>
    <col min="1747" max="1747" width="8.5" style="1" customWidth="1"/>
    <col min="1748" max="1748" width="3.875" style="1" customWidth="1"/>
    <col min="1749" max="1749" width="9.375" style="1" customWidth="1"/>
    <col min="1750" max="1750" width="4.375" style="1" customWidth="1"/>
    <col min="1751" max="1751" width="5.875" style="1" customWidth="1"/>
    <col min="1752" max="1752" width="6.875" style="1" customWidth="1"/>
    <col min="1753" max="1754" width="11.125" style="1" customWidth="1"/>
    <col min="1755" max="1756" width="7.75" style="1" customWidth="1"/>
    <col min="1757" max="1757" width="6.5" style="1" customWidth="1"/>
    <col min="1758" max="1760" width="0" style="1" hidden="1" customWidth="1"/>
    <col min="1761" max="2000" width="7.625" style="1"/>
    <col min="2001" max="2001" width="3.25" style="1" customWidth="1"/>
    <col min="2002" max="2002" width="24.25" style="1" customWidth="1"/>
    <col min="2003" max="2003" width="8.5" style="1" customWidth="1"/>
    <col min="2004" max="2004" width="3.875" style="1" customWidth="1"/>
    <col min="2005" max="2005" width="9.375" style="1" customWidth="1"/>
    <col min="2006" max="2006" width="4.375" style="1" customWidth="1"/>
    <col min="2007" max="2007" width="5.875" style="1" customWidth="1"/>
    <col min="2008" max="2008" width="6.875" style="1" customWidth="1"/>
    <col min="2009" max="2010" width="11.125" style="1" customWidth="1"/>
    <col min="2011" max="2012" width="7.75" style="1" customWidth="1"/>
    <col min="2013" max="2013" width="6.5" style="1" customWidth="1"/>
    <col min="2014" max="2016" width="0" style="1" hidden="1" customWidth="1"/>
    <col min="2017" max="2256" width="7.625" style="1"/>
    <col min="2257" max="2257" width="3.25" style="1" customWidth="1"/>
    <col min="2258" max="2258" width="24.25" style="1" customWidth="1"/>
    <col min="2259" max="2259" width="8.5" style="1" customWidth="1"/>
    <col min="2260" max="2260" width="3.875" style="1" customWidth="1"/>
    <col min="2261" max="2261" width="9.375" style="1" customWidth="1"/>
    <col min="2262" max="2262" width="4.375" style="1" customWidth="1"/>
    <col min="2263" max="2263" width="5.875" style="1" customWidth="1"/>
    <col min="2264" max="2264" width="6.875" style="1" customWidth="1"/>
    <col min="2265" max="2266" width="11.125" style="1" customWidth="1"/>
    <col min="2267" max="2268" width="7.75" style="1" customWidth="1"/>
    <col min="2269" max="2269" width="6.5" style="1" customWidth="1"/>
    <col min="2270" max="2272" width="0" style="1" hidden="1" customWidth="1"/>
    <col min="2273" max="2512" width="7.625" style="1"/>
    <col min="2513" max="2513" width="3.25" style="1" customWidth="1"/>
    <col min="2514" max="2514" width="24.25" style="1" customWidth="1"/>
    <col min="2515" max="2515" width="8.5" style="1" customWidth="1"/>
    <col min="2516" max="2516" width="3.875" style="1" customWidth="1"/>
    <col min="2517" max="2517" width="9.375" style="1" customWidth="1"/>
    <col min="2518" max="2518" width="4.375" style="1" customWidth="1"/>
    <col min="2519" max="2519" width="5.875" style="1" customWidth="1"/>
    <col min="2520" max="2520" width="6.875" style="1" customWidth="1"/>
    <col min="2521" max="2522" width="11.125" style="1" customWidth="1"/>
    <col min="2523" max="2524" width="7.75" style="1" customWidth="1"/>
    <col min="2525" max="2525" width="6.5" style="1" customWidth="1"/>
    <col min="2526" max="2528" width="0" style="1" hidden="1" customWidth="1"/>
    <col min="2529" max="2768" width="7.625" style="1"/>
    <col min="2769" max="2769" width="3.25" style="1" customWidth="1"/>
    <col min="2770" max="2770" width="24.25" style="1" customWidth="1"/>
    <col min="2771" max="2771" width="8.5" style="1" customWidth="1"/>
    <col min="2772" max="2772" width="3.875" style="1" customWidth="1"/>
    <col min="2773" max="2773" width="9.375" style="1" customWidth="1"/>
    <col min="2774" max="2774" width="4.375" style="1" customWidth="1"/>
    <col min="2775" max="2775" width="5.875" style="1" customWidth="1"/>
    <col min="2776" max="2776" width="6.875" style="1" customWidth="1"/>
    <col min="2777" max="2778" width="11.125" style="1" customWidth="1"/>
    <col min="2779" max="2780" width="7.75" style="1" customWidth="1"/>
    <col min="2781" max="2781" width="6.5" style="1" customWidth="1"/>
    <col min="2782" max="2784" width="0" style="1" hidden="1" customWidth="1"/>
    <col min="2785" max="3024" width="7.625" style="1"/>
    <col min="3025" max="3025" width="3.25" style="1" customWidth="1"/>
    <col min="3026" max="3026" width="24.25" style="1" customWidth="1"/>
    <col min="3027" max="3027" width="8.5" style="1" customWidth="1"/>
    <col min="3028" max="3028" width="3.875" style="1" customWidth="1"/>
    <col min="3029" max="3029" width="9.375" style="1" customWidth="1"/>
    <col min="3030" max="3030" width="4.375" style="1" customWidth="1"/>
    <col min="3031" max="3031" width="5.875" style="1" customWidth="1"/>
    <col min="3032" max="3032" width="6.875" style="1" customWidth="1"/>
    <col min="3033" max="3034" width="11.125" style="1" customWidth="1"/>
    <col min="3035" max="3036" width="7.75" style="1" customWidth="1"/>
    <col min="3037" max="3037" width="6.5" style="1" customWidth="1"/>
    <col min="3038" max="3040" width="0" style="1" hidden="1" customWidth="1"/>
    <col min="3041" max="3280" width="7.625" style="1"/>
    <col min="3281" max="3281" width="3.25" style="1" customWidth="1"/>
    <col min="3282" max="3282" width="24.25" style="1" customWidth="1"/>
    <col min="3283" max="3283" width="8.5" style="1" customWidth="1"/>
    <col min="3284" max="3284" width="3.875" style="1" customWidth="1"/>
    <col min="3285" max="3285" width="9.375" style="1" customWidth="1"/>
    <col min="3286" max="3286" width="4.375" style="1" customWidth="1"/>
    <col min="3287" max="3287" width="5.875" style="1" customWidth="1"/>
    <col min="3288" max="3288" width="6.875" style="1" customWidth="1"/>
    <col min="3289" max="3290" width="11.125" style="1" customWidth="1"/>
    <col min="3291" max="3292" width="7.75" style="1" customWidth="1"/>
    <col min="3293" max="3293" width="6.5" style="1" customWidth="1"/>
    <col min="3294" max="3296" width="0" style="1" hidden="1" customWidth="1"/>
    <col min="3297" max="3536" width="7.625" style="1"/>
    <col min="3537" max="3537" width="3.25" style="1" customWidth="1"/>
    <col min="3538" max="3538" width="24.25" style="1" customWidth="1"/>
    <col min="3539" max="3539" width="8.5" style="1" customWidth="1"/>
    <col min="3540" max="3540" width="3.875" style="1" customWidth="1"/>
    <col min="3541" max="3541" width="9.375" style="1" customWidth="1"/>
    <col min="3542" max="3542" width="4.375" style="1" customWidth="1"/>
    <col min="3543" max="3543" width="5.875" style="1" customWidth="1"/>
    <col min="3544" max="3544" width="6.875" style="1" customWidth="1"/>
    <col min="3545" max="3546" width="11.125" style="1" customWidth="1"/>
    <col min="3547" max="3548" width="7.75" style="1" customWidth="1"/>
    <col min="3549" max="3549" width="6.5" style="1" customWidth="1"/>
    <col min="3550" max="3552" width="0" style="1" hidden="1" customWidth="1"/>
    <col min="3553" max="3792" width="7.625" style="1"/>
    <col min="3793" max="3793" width="3.25" style="1" customWidth="1"/>
    <col min="3794" max="3794" width="24.25" style="1" customWidth="1"/>
    <col min="3795" max="3795" width="8.5" style="1" customWidth="1"/>
    <col min="3796" max="3796" width="3.875" style="1" customWidth="1"/>
    <col min="3797" max="3797" width="9.375" style="1" customWidth="1"/>
    <col min="3798" max="3798" width="4.375" style="1" customWidth="1"/>
    <col min="3799" max="3799" width="5.875" style="1" customWidth="1"/>
    <col min="3800" max="3800" width="6.875" style="1" customWidth="1"/>
    <col min="3801" max="3802" width="11.125" style="1" customWidth="1"/>
    <col min="3803" max="3804" width="7.75" style="1" customWidth="1"/>
    <col min="3805" max="3805" width="6.5" style="1" customWidth="1"/>
    <col min="3806" max="3808" width="0" style="1" hidden="1" customWidth="1"/>
    <col min="3809" max="4048" width="7.625" style="1"/>
    <col min="4049" max="4049" width="3.25" style="1" customWidth="1"/>
    <col min="4050" max="4050" width="24.25" style="1" customWidth="1"/>
    <col min="4051" max="4051" width="8.5" style="1" customWidth="1"/>
    <col min="4052" max="4052" width="3.875" style="1" customWidth="1"/>
    <col min="4053" max="4053" width="9.375" style="1" customWidth="1"/>
    <col min="4054" max="4054" width="4.375" style="1" customWidth="1"/>
    <col min="4055" max="4055" width="5.875" style="1" customWidth="1"/>
    <col min="4056" max="4056" width="6.875" style="1" customWidth="1"/>
    <col min="4057" max="4058" width="11.125" style="1" customWidth="1"/>
    <col min="4059" max="4060" width="7.75" style="1" customWidth="1"/>
    <col min="4061" max="4061" width="6.5" style="1" customWidth="1"/>
    <col min="4062" max="4064" width="0" style="1" hidden="1" customWidth="1"/>
    <col min="4065" max="4304" width="7.625" style="1"/>
    <col min="4305" max="4305" width="3.25" style="1" customWidth="1"/>
    <col min="4306" max="4306" width="24.25" style="1" customWidth="1"/>
    <col min="4307" max="4307" width="8.5" style="1" customWidth="1"/>
    <col min="4308" max="4308" width="3.875" style="1" customWidth="1"/>
    <col min="4309" max="4309" width="9.375" style="1" customWidth="1"/>
    <col min="4310" max="4310" width="4.375" style="1" customWidth="1"/>
    <col min="4311" max="4311" width="5.875" style="1" customWidth="1"/>
    <col min="4312" max="4312" width="6.875" style="1" customWidth="1"/>
    <col min="4313" max="4314" width="11.125" style="1" customWidth="1"/>
    <col min="4315" max="4316" width="7.75" style="1" customWidth="1"/>
    <col min="4317" max="4317" width="6.5" style="1" customWidth="1"/>
    <col min="4318" max="4320" width="0" style="1" hidden="1" customWidth="1"/>
    <col min="4321" max="4560" width="7.625" style="1"/>
    <col min="4561" max="4561" width="3.25" style="1" customWidth="1"/>
    <col min="4562" max="4562" width="24.25" style="1" customWidth="1"/>
    <col min="4563" max="4563" width="8.5" style="1" customWidth="1"/>
    <col min="4564" max="4564" width="3.875" style="1" customWidth="1"/>
    <col min="4565" max="4565" width="9.375" style="1" customWidth="1"/>
    <col min="4566" max="4566" width="4.375" style="1" customWidth="1"/>
    <col min="4567" max="4567" width="5.875" style="1" customWidth="1"/>
    <col min="4568" max="4568" width="6.875" style="1" customWidth="1"/>
    <col min="4569" max="4570" width="11.125" style="1" customWidth="1"/>
    <col min="4571" max="4572" width="7.75" style="1" customWidth="1"/>
    <col min="4573" max="4573" width="6.5" style="1" customWidth="1"/>
    <col min="4574" max="4576" width="0" style="1" hidden="1" customWidth="1"/>
    <col min="4577" max="4816" width="7.625" style="1"/>
    <col min="4817" max="4817" width="3.25" style="1" customWidth="1"/>
    <col min="4818" max="4818" width="24.25" style="1" customWidth="1"/>
    <col min="4819" max="4819" width="8.5" style="1" customWidth="1"/>
    <col min="4820" max="4820" width="3.875" style="1" customWidth="1"/>
    <col min="4821" max="4821" width="9.375" style="1" customWidth="1"/>
    <col min="4822" max="4822" width="4.375" style="1" customWidth="1"/>
    <col min="4823" max="4823" width="5.875" style="1" customWidth="1"/>
    <col min="4824" max="4824" width="6.875" style="1" customWidth="1"/>
    <col min="4825" max="4826" width="11.125" style="1" customWidth="1"/>
    <col min="4827" max="4828" width="7.75" style="1" customWidth="1"/>
    <col min="4829" max="4829" width="6.5" style="1" customWidth="1"/>
    <col min="4830" max="4832" width="0" style="1" hidden="1" customWidth="1"/>
    <col min="4833" max="5072" width="7.625" style="1"/>
    <col min="5073" max="5073" width="3.25" style="1" customWidth="1"/>
    <col min="5074" max="5074" width="24.25" style="1" customWidth="1"/>
    <col min="5075" max="5075" width="8.5" style="1" customWidth="1"/>
    <col min="5076" max="5076" width="3.875" style="1" customWidth="1"/>
    <col min="5077" max="5077" width="9.375" style="1" customWidth="1"/>
    <col min="5078" max="5078" width="4.375" style="1" customWidth="1"/>
    <col min="5079" max="5079" width="5.875" style="1" customWidth="1"/>
    <col min="5080" max="5080" width="6.875" style="1" customWidth="1"/>
    <col min="5081" max="5082" width="11.125" style="1" customWidth="1"/>
    <col min="5083" max="5084" width="7.75" style="1" customWidth="1"/>
    <col min="5085" max="5085" width="6.5" style="1" customWidth="1"/>
    <col min="5086" max="5088" width="0" style="1" hidden="1" customWidth="1"/>
    <col min="5089" max="5328" width="7.625" style="1"/>
    <col min="5329" max="5329" width="3.25" style="1" customWidth="1"/>
    <col min="5330" max="5330" width="24.25" style="1" customWidth="1"/>
    <col min="5331" max="5331" width="8.5" style="1" customWidth="1"/>
    <col min="5332" max="5332" width="3.875" style="1" customWidth="1"/>
    <col min="5333" max="5333" width="9.375" style="1" customWidth="1"/>
    <col min="5334" max="5334" width="4.375" style="1" customWidth="1"/>
    <col min="5335" max="5335" width="5.875" style="1" customWidth="1"/>
    <col min="5336" max="5336" width="6.875" style="1" customWidth="1"/>
    <col min="5337" max="5338" width="11.125" style="1" customWidth="1"/>
    <col min="5339" max="5340" width="7.75" style="1" customWidth="1"/>
    <col min="5341" max="5341" width="6.5" style="1" customWidth="1"/>
    <col min="5342" max="5344" width="0" style="1" hidden="1" customWidth="1"/>
    <col min="5345" max="5584" width="7.625" style="1"/>
    <col min="5585" max="5585" width="3.25" style="1" customWidth="1"/>
    <col min="5586" max="5586" width="24.25" style="1" customWidth="1"/>
    <col min="5587" max="5587" width="8.5" style="1" customWidth="1"/>
    <col min="5588" max="5588" width="3.875" style="1" customWidth="1"/>
    <col min="5589" max="5589" width="9.375" style="1" customWidth="1"/>
    <col min="5590" max="5590" width="4.375" style="1" customWidth="1"/>
    <col min="5591" max="5591" width="5.875" style="1" customWidth="1"/>
    <col min="5592" max="5592" width="6.875" style="1" customWidth="1"/>
    <col min="5593" max="5594" width="11.125" style="1" customWidth="1"/>
    <col min="5595" max="5596" width="7.75" style="1" customWidth="1"/>
    <col min="5597" max="5597" width="6.5" style="1" customWidth="1"/>
    <col min="5598" max="5600" width="0" style="1" hidden="1" customWidth="1"/>
    <col min="5601" max="5840" width="7.625" style="1"/>
    <col min="5841" max="5841" width="3.25" style="1" customWidth="1"/>
    <col min="5842" max="5842" width="24.25" style="1" customWidth="1"/>
    <col min="5843" max="5843" width="8.5" style="1" customWidth="1"/>
    <col min="5844" max="5844" width="3.875" style="1" customWidth="1"/>
    <col min="5845" max="5845" width="9.375" style="1" customWidth="1"/>
    <col min="5846" max="5846" width="4.375" style="1" customWidth="1"/>
    <col min="5847" max="5847" width="5.875" style="1" customWidth="1"/>
    <col min="5848" max="5848" width="6.875" style="1" customWidth="1"/>
    <col min="5849" max="5850" width="11.125" style="1" customWidth="1"/>
    <col min="5851" max="5852" width="7.75" style="1" customWidth="1"/>
    <col min="5853" max="5853" width="6.5" style="1" customWidth="1"/>
    <col min="5854" max="5856" width="0" style="1" hidden="1" customWidth="1"/>
    <col min="5857" max="6096" width="7.625" style="1"/>
    <col min="6097" max="6097" width="3.25" style="1" customWidth="1"/>
    <col min="6098" max="6098" width="24.25" style="1" customWidth="1"/>
    <col min="6099" max="6099" width="8.5" style="1" customWidth="1"/>
    <col min="6100" max="6100" width="3.875" style="1" customWidth="1"/>
    <col min="6101" max="6101" width="9.375" style="1" customWidth="1"/>
    <col min="6102" max="6102" width="4.375" style="1" customWidth="1"/>
    <col min="6103" max="6103" width="5.875" style="1" customWidth="1"/>
    <col min="6104" max="6104" width="6.875" style="1" customWidth="1"/>
    <col min="6105" max="6106" width="11.125" style="1" customWidth="1"/>
    <col min="6107" max="6108" width="7.75" style="1" customWidth="1"/>
    <col min="6109" max="6109" width="6.5" style="1" customWidth="1"/>
    <col min="6110" max="6112" width="0" style="1" hidden="1" customWidth="1"/>
    <col min="6113" max="6352" width="7.625" style="1"/>
    <col min="6353" max="6353" width="3.25" style="1" customWidth="1"/>
    <col min="6354" max="6354" width="24.25" style="1" customWidth="1"/>
    <col min="6355" max="6355" width="8.5" style="1" customWidth="1"/>
    <col min="6356" max="6356" width="3.875" style="1" customWidth="1"/>
    <col min="6357" max="6357" width="9.375" style="1" customWidth="1"/>
    <col min="6358" max="6358" width="4.375" style="1" customWidth="1"/>
    <col min="6359" max="6359" width="5.875" style="1" customWidth="1"/>
    <col min="6360" max="6360" width="6.875" style="1" customWidth="1"/>
    <col min="6361" max="6362" width="11.125" style="1" customWidth="1"/>
    <col min="6363" max="6364" width="7.75" style="1" customWidth="1"/>
    <col min="6365" max="6365" width="6.5" style="1" customWidth="1"/>
    <col min="6366" max="6368" width="0" style="1" hidden="1" customWidth="1"/>
    <col min="6369" max="6608" width="7.625" style="1"/>
    <col min="6609" max="6609" width="3.25" style="1" customWidth="1"/>
    <col min="6610" max="6610" width="24.25" style="1" customWidth="1"/>
    <col min="6611" max="6611" width="8.5" style="1" customWidth="1"/>
    <col min="6612" max="6612" width="3.875" style="1" customWidth="1"/>
    <col min="6613" max="6613" width="9.375" style="1" customWidth="1"/>
    <col min="6614" max="6614" width="4.375" style="1" customWidth="1"/>
    <col min="6615" max="6615" width="5.875" style="1" customWidth="1"/>
    <col min="6616" max="6616" width="6.875" style="1" customWidth="1"/>
    <col min="6617" max="6618" width="11.125" style="1" customWidth="1"/>
    <col min="6619" max="6620" width="7.75" style="1" customWidth="1"/>
    <col min="6621" max="6621" width="6.5" style="1" customWidth="1"/>
    <col min="6622" max="6624" width="0" style="1" hidden="1" customWidth="1"/>
    <col min="6625" max="6864" width="7.625" style="1"/>
    <col min="6865" max="6865" width="3.25" style="1" customWidth="1"/>
    <col min="6866" max="6866" width="24.25" style="1" customWidth="1"/>
    <col min="6867" max="6867" width="8.5" style="1" customWidth="1"/>
    <col min="6868" max="6868" width="3.875" style="1" customWidth="1"/>
    <col min="6869" max="6869" width="9.375" style="1" customWidth="1"/>
    <col min="6870" max="6870" width="4.375" style="1" customWidth="1"/>
    <col min="6871" max="6871" width="5.875" style="1" customWidth="1"/>
    <col min="6872" max="6872" width="6.875" style="1" customWidth="1"/>
    <col min="6873" max="6874" width="11.125" style="1" customWidth="1"/>
    <col min="6875" max="6876" width="7.75" style="1" customWidth="1"/>
    <col min="6877" max="6877" width="6.5" style="1" customWidth="1"/>
    <col min="6878" max="6880" width="0" style="1" hidden="1" customWidth="1"/>
    <col min="6881" max="7120" width="7.625" style="1"/>
    <col min="7121" max="7121" width="3.25" style="1" customWidth="1"/>
    <col min="7122" max="7122" width="24.25" style="1" customWidth="1"/>
    <col min="7123" max="7123" width="8.5" style="1" customWidth="1"/>
    <col min="7124" max="7124" width="3.875" style="1" customWidth="1"/>
    <col min="7125" max="7125" width="9.375" style="1" customWidth="1"/>
    <col min="7126" max="7126" width="4.375" style="1" customWidth="1"/>
    <col min="7127" max="7127" width="5.875" style="1" customWidth="1"/>
    <col min="7128" max="7128" width="6.875" style="1" customWidth="1"/>
    <col min="7129" max="7130" width="11.125" style="1" customWidth="1"/>
    <col min="7131" max="7132" width="7.75" style="1" customWidth="1"/>
    <col min="7133" max="7133" width="6.5" style="1" customWidth="1"/>
    <col min="7134" max="7136" width="0" style="1" hidden="1" customWidth="1"/>
    <col min="7137" max="7376" width="7.625" style="1"/>
    <col min="7377" max="7377" width="3.25" style="1" customWidth="1"/>
    <col min="7378" max="7378" width="24.25" style="1" customWidth="1"/>
    <col min="7379" max="7379" width="8.5" style="1" customWidth="1"/>
    <col min="7380" max="7380" width="3.875" style="1" customWidth="1"/>
    <col min="7381" max="7381" width="9.375" style="1" customWidth="1"/>
    <col min="7382" max="7382" width="4.375" style="1" customWidth="1"/>
    <col min="7383" max="7383" width="5.875" style="1" customWidth="1"/>
    <col min="7384" max="7384" width="6.875" style="1" customWidth="1"/>
    <col min="7385" max="7386" width="11.125" style="1" customWidth="1"/>
    <col min="7387" max="7388" width="7.75" style="1" customWidth="1"/>
    <col min="7389" max="7389" width="6.5" style="1" customWidth="1"/>
    <col min="7390" max="7392" width="0" style="1" hidden="1" customWidth="1"/>
    <col min="7393" max="7632" width="7.625" style="1"/>
    <col min="7633" max="7633" width="3.25" style="1" customWidth="1"/>
    <col min="7634" max="7634" width="24.25" style="1" customWidth="1"/>
    <col min="7635" max="7635" width="8.5" style="1" customWidth="1"/>
    <col min="7636" max="7636" width="3.875" style="1" customWidth="1"/>
    <col min="7637" max="7637" width="9.375" style="1" customWidth="1"/>
    <col min="7638" max="7638" width="4.375" style="1" customWidth="1"/>
    <col min="7639" max="7639" width="5.875" style="1" customWidth="1"/>
    <col min="7640" max="7640" width="6.875" style="1" customWidth="1"/>
    <col min="7641" max="7642" width="11.125" style="1" customWidth="1"/>
    <col min="7643" max="7644" width="7.75" style="1" customWidth="1"/>
    <col min="7645" max="7645" width="6.5" style="1" customWidth="1"/>
    <col min="7646" max="7648" width="0" style="1" hidden="1" customWidth="1"/>
    <col min="7649" max="7888" width="7.625" style="1"/>
    <col min="7889" max="7889" width="3.25" style="1" customWidth="1"/>
    <col min="7890" max="7890" width="24.25" style="1" customWidth="1"/>
    <col min="7891" max="7891" width="8.5" style="1" customWidth="1"/>
    <col min="7892" max="7892" width="3.875" style="1" customWidth="1"/>
    <col min="7893" max="7893" width="9.375" style="1" customWidth="1"/>
    <col min="7894" max="7894" width="4.375" style="1" customWidth="1"/>
    <col min="7895" max="7895" width="5.875" style="1" customWidth="1"/>
    <col min="7896" max="7896" width="6.875" style="1" customWidth="1"/>
    <col min="7897" max="7898" width="11.125" style="1" customWidth="1"/>
    <col min="7899" max="7900" width="7.75" style="1" customWidth="1"/>
    <col min="7901" max="7901" width="6.5" style="1" customWidth="1"/>
    <col min="7902" max="7904" width="0" style="1" hidden="1" customWidth="1"/>
    <col min="7905" max="8144" width="7.625" style="1"/>
    <col min="8145" max="8145" width="3.25" style="1" customWidth="1"/>
    <col min="8146" max="8146" width="24.25" style="1" customWidth="1"/>
    <col min="8147" max="8147" width="8.5" style="1" customWidth="1"/>
    <col min="8148" max="8148" width="3.875" style="1" customWidth="1"/>
    <col min="8149" max="8149" width="9.375" style="1" customWidth="1"/>
    <col min="8150" max="8150" width="4.375" style="1" customWidth="1"/>
    <col min="8151" max="8151" width="5.875" style="1" customWidth="1"/>
    <col min="8152" max="8152" width="6.875" style="1" customWidth="1"/>
    <col min="8153" max="8154" width="11.125" style="1" customWidth="1"/>
    <col min="8155" max="8156" width="7.75" style="1" customWidth="1"/>
    <col min="8157" max="8157" width="6.5" style="1" customWidth="1"/>
    <col min="8158" max="8160" width="0" style="1" hidden="1" customWidth="1"/>
    <col min="8161" max="8400" width="7.625" style="1"/>
    <col min="8401" max="8401" width="3.25" style="1" customWidth="1"/>
    <col min="8402" max="8402" width="24.25" style="1" customWidth="1"/>
    <col min="8403" max="8403" width="8.5" style="1" customWidth="1"/>
    <col min="8404" max="8404" width="3.875" style="1" customWidth="1"/>
    <col min="8405" max="8405" width="9.375" style="1" customWidth="1"/>
    <col min="8406" max="8406" width="4.375" style="1" customWidth="1"/>
    <col min="8407" max="8407" width="5.875" style="1" customWidth="1"/>
    <col min="8408" max="8408" width="6.875" style="1" customWidth="1"/>
    <col min="8409" max="8410" width="11.125" style="1" customWidth="1"/>
    <col min="8411" max="8412" width="7.75" style="1" customWidth="1"/>
    <col min="8413" max="8413" width="6.5" style="1" customWidth="1"/>
    <col min="8414" max="8416" width="0" style="1" hidden="1" customWidth="1"/>
    <col min="8417" max="8656" width="7.625" style="1"/>
    <col min="8657" max="8657" width="3.25" style="1" customWidth="1"/>
    <col min="8658" max="8658" width="24.25" style="1" customWidth="1"/>
    <col min="8659" max="8659" width="8.5" style="1" customWidth="1"/>
    <col min="8660" max="8660" width="3.875" style="1" customWidth="1"/>
    <col min="8661" max="8661" width="9.375" style="1" customWidth="1"/>
    <col min="8662" max="8662" width="4.375" style="1" customWidth="1"/>
    <col min="8663" max="8663" width="5.875" style="1" customWidth="1"/>
    <col min="8664" max="8664" width="6.875" style="1" customWidth="1"/>
    <col min="8665" max="8666" width="11.125" style="1" customWidth="1"/>
    <col min="8667" max="8668" width="7.75" style="1" customWidth="1"/>
    <col min="8669" max="8669" width="6.5" style="1" customWidth="1"/>
    <col min="8670" max="8672" width="0" style="1" hidden="1" customWidth="1"/>
    <col min="8673" max="8912" width="7.625" style="1"/>
    <col min="8913" max="8913" width="3.25" style="1" customWidth="1"/>
    <col min="8914" max="8914" width="24.25" style="1" customWidth="1"/>
    <col min="8915" max="8915" width="8.5" style="1" customWidth="1"/>
    <col min="8916" max="8916" width="3.875" style="1" customWidth="1"/>
    <col min="8917" max="8917" width="9.375" style="1" customWidth="1"/>
    <col min="8918" max="8918" width="4.375" style="1" customWidth="1"/>
    <col min="8919" max="8919" width="5.875" style="1" customWidth="1"/>
    <col min="8920" max="8920" width="6.875" style="1" customWidth="1"/>
    <col min="8921" max="8922" width="11.125" style="1" customWidth="1"/>
    <col min="8923" max="8924" width="7.75" style="1" customWidth="1"/>
    <col min="8925" max="8925" width="6.5" style="1" customWidth="1"/>
    <col min="8926" max="8928" width="0" style="1" hidden="1" customWidth="1"/>
    <col min="8929" max="9168" width="7.625" style="1"/>
    <col min="9169" max="9169" width="3.25" style="1" customWidth="1"/>
    <col min="9170" max="9170" width="24.25" style="1" customWidth="1"/>
    <col min="9171" max="9171" width="8.5" style="1" customWidth="1"/>
    <col min="9172" max="9172" width="3.875" style="1" customWidth="1"/>
    <col min="9173" max="9173" width="9.375" style="1" customWidth="1"/>
    <col min="9174" max="9174" width="4.375" style="1" customWidth="1"/>
    <col min="9175" max="9175" width="5.875" style="1" customWidth="1"/>
    <col min="9176" max="9176" width="6.875" style="1" customWidth="1"/>
    <col min="9177" max="9178" width="11.125" style="1" customWidth="1"/>
    <col min="9179" max="9180" width="7.75" style="1" customWidth="1"/>
    <col min="9181" max="9181" width="6.5" style="1" customWidth="1"/>
    <col min="9182" max="9184" width="0" style="1" hidden="1" customWidth="1"/>
    <col min="9185" max="9424" width="7.625" style="1"/>
    <col min="9425" max="9425" width="3.25" style="1" customWidth="1"/>
    <col min="9426" max="9426" width="24.25" style="1" customWidth="1"/>
    <col min="9427" max="9427" width="8.5" style="1" customWidth="1"/>
    <col min="9428" max="9428" width="3.875" style="1" customWidth="1"/>
    <col min="9429" max="9429" width="9.375" style="1" customWidth="1"/>
    <col min="9430" max="9430" width="4.375" style="1" customWidth="1"/>
    <col min="9431" max="9431" width="5.875" style="1" customWidth="1"/>
    <col min="9432" max="9432" width="6.875" style="1" customWidth="1"/>
    <col min="9433" max="9434" width="11.125" style="1" customWidth="1"/>
    <col min="9435" max="9436" width="7.75" style="1" customWidth="1"/>
    <col min="9437" max="9437" width="6.5" style="1" customWidth="1"/>
    <col min="9438" max="9440" width="0" style="1" hidden="1" customWidth="1"/>
    <col min="9441" max="9680" width="7.625" style="1"/>
    <col min="9681" max="9681" width="3.25" style="1" customWidth="1"/>
    <col min="9682" max="9682" width="24.25" style="1" customWidth="1"/>
    <col min="9683" max="9683" width="8.5" style="1" customWidth="1"/>
    <col min="9684" max="9684" width="3.875" style="1" customWidth="1"/>
    <col min="9685" max="9685" width="9.375" style="1" customWidth="1"/>
    <col min="9686" max="9686" width="4.375" style="1" customWidth="1"/>
    <col min="9687" max="9687" width="5.875" style="1" customWidth="1"/>
    <col min="9688" max="9688" width="6.875" style="1" customWidth="1"/>
    <col min="9689" max="9690" width="11.125" style="1" customWidth="1"/>
    <col min="9691" max="9692" width="7.75" style="1" customWidth="1"/>
    <col min="9693" max="9693" width="6.5" style="1" customWidth="1"/>
    <col min="9694" max="9696" width="0" style="1" hidden="1" customWidth="1"/>
    <col min="9697" max="9936" width="7.625" style="1"/>
    <col min="9937" max="9937" width="3.25" style="1" customWidth="1"/>
    <col min="9938" max="9938" width="24.25" style="1" customWidth="1"/>
    <col min="9939" max="9939" width="8.5" style="1" customWidth="1"/>
    <col min="9940" max="9940" width="3.875" style="1" customWidth="1"/>
    <col min="9941" max="9941" width="9.375" style="1" customWidth="1"/>
    <col min="9942" max="9942" width="4.375" style="1" customWidth="1"/>
    <col min="9943" max="9943" width="5.875" style="1" customWidth="1"/>
    <col min="9944" max="9944" width="6.875" style="1" customWidth="1"/>
    <col min="9945" max="9946" width="11.125" style="1" customWidth="1"/>
    <col min="9947" max="9948" width="7.75" style="1" customWidth="1"/>
    <col min="9949" max="9949" width="6.5" style="1" customWidth="1"/>
    <col min="9950" max="9952" width="0" style="1" hidden="1" customWidth="1"/>
    <col min="9953" max="10192" width="7.625" style="1"/>
    <col min="10193" max="10193" width="3.25" style="1" customWidth="1"/>
    <col min="10194" max="10194" width="24.25" style="1" customWidth="1"/>
    <col min="10195" max="10195" width="8.5" style="1" customWidth="1"/>
    <col min="10196" max="10196" width="3.875" style="1" customWidth="1"/>
    <col min="10197" max="10197" width="9.375" style="1" customWidth="1"/>
    <col min="10198" max="10198" width="4.375" style="1" customWidth="1"/>
    <col min="10199" max="10199" width="5.875" style="1" customWidth="1"/>
    <col min="10200" max="10200" width="6.875" style="1" customWidth="1"/>
    <col min="10201" max="10202" width="11.125" style="1" customWidth="1"/>
    <col min="10203" max="10204" width="7.75" style="1" customWidth="1"/>
    <col min="10205" max="10205" width="6.5" style="1" customWidth="1"/>
    <col min="10206" max="10208" width="0" style="1" hidden="1" customWidth="1"/>
    <col min="10209" max="10448" width="7.625" style="1"/>
    <col min="10449" max="10449" width="3.25" style="1" customWidth="1"/>
    <col min="10450" max="10450" width="24.25" style="1" customWidth="1"/>
    <col min="10451" max="10451" width="8.5" style="1" customWidth="1"/>
    <col min="10452" max="10452" width="3.875" style="1" customWidth="1"/>
    <col min="10453" max="10453" width="9.375" style="1" customWidth="1"/>
    <col min="10454" max="10454" width="4.375" style="1" customWidth="1"/>
    <col min="10455" max="10455" width="5.875" style="1" customWidth="1"/>
    <col min="10456" max="10456" width="6.875" style="1" customWidth="1"/>
    <col min="10457" max="10458" width="11.125" style="1" customWidth="1"/>
    <col min="10459" max="10460" width="7.75" style="1" customWidth="1"/>
    <col min="10461" max="10461" width="6.5" style="1" customWidth="1"/>
    <col min="10462" max="10464" width="0" style="1" hidden="1" customWidth="1"/>
    <col min="10465" max="10704" width="7.625" style="1"/>
    <col min="10705" max="10705" width="3.25" style="1" customWidth="1"/>
    <col min="10706" max="10706" width="24.25" style="1" customWidth="1"/>
    <col min="10707" max="10707" width="8.5" style="1" customWidth="1"/>
    <col min="10708" max="10708" width="3.875" style="1" customWidth="1"/>
    <col min="10709" max="10709" width="9.375" style="1" customWidth="1"/>
    <col min="10710" max="10710" width="4.375" style="1" customWidth="1"/>
    <col min="10711" max="10711" width="5.875" style="1" customWidth="1"/>
    <col min="10712" max="10712" width="6.875" style="1" customWidth="1"/>
    <col min="10713" max="10714" width="11.125" style="1" customWidth="1"/>
    <col min="10715" max="10716" width="7.75" style="1" customWidth="1"/>
    <col min="10717" max="10717" width="6.5" style="1" customWidth="1"/>
    <col min="10718" max="10720" width="0" style="1" hidden="1" customWidth="1"/>
    <col min="10721" max="10960" width="7.625" style="1"/>
    <col min="10961" max="10961" width="3.25" style="1" customWidth="1"/>
    <col min="10962" max="10962" width="24.25" style="1" customWidth="1"/>
    <col min="10963" max="10963" width="8.5" style="1" customWidth="1"/>
    <col min="10964" max="10964" width="3.875" style="1" customWidth="1"/>
    <col min="10965" max="10965" width="9.375" style="1" customWidth="1"/>
    <col min="10966" max="10966" width="4.375" style="1" customWidth="1"/>
    <col min="10967" max="10967" width="5.875" style="1" customWidth="1"/>
    <col min="10968" max="10968" width="6.875" style="1" customWidth="1"/>
    <col min="10969" max="10970" width="11.125" style="1" customWidth="1"/>
    <col min="10971" max="10972" width="7.75" style="1" customWidth="1"/>
    <col min="10973" max="10973" width="6.5" style="1" customWidth="1"/>
    <col min="10974" max="10976" width="0" style="1" hidden="1" customWidth="1"/>
    <col min="10977" max="11216" width="7.625" style="1"/>
    <col min="11217" max="11217" width="3.25" style="1" customWidth="1"/>
    <col min="11218" max="11218" width="24.25" style="1" customWidth="1"/>
    <col min="11219" max="11219" width="8.5" style="1" customWidth="1"/>
    <col min="11220" max="11220" width="3.875" style="1" customWidth="1"/>
    <col min="11221" max="11221" width="9.375" style="1" customWidth="1"/>
    <col min="11222" max="11222" width="4.375" style="1" customWidth="1"/>
    <col min="11223" max="11223" width="5.875" style="1" customWidth="1"/>
    <col min="11224" max="11224" width="6.875" style="1" customWidth="1"/>
    <col min="11225" max="11226" width="11.125" style="1" customWidth="1"/>
    <col min="11227" max="11228" width="7.75" style="1" customWidth="1"/>
    <col min="11229" max="11229" width="6.5" style="1" customWidth="1"/>
    <col min="11230" max="11232" width="0" style="1" hidden="1" customWidth="1"/>
    <col min="11233" max="11472" width="7.625" style="1"/>
    <col min="11473" max="11473" width="3.25" style="1" customWidth="1"/>
    <col min="11474" max="11474" width="24.25" style="1" customWidth="1"/>
    <col min="11475" max="11475" width="8.5" style="1" customWidth="1"/>
    <col min="11476" max="11476" width="3.875" style="1" customWidth="1"/>
    <col min="11477" max="11477" width="9.375" style="1" customWidth="1"/>
    <col min="11478" max="11478" width="4.375" style="1" customWidth="1"/>
    <col min="11479" max="11479" width="5.875" style="1" customWidth="1"/>
    <col min="11480" max="11480" width="6.875" style="1" customWidth="1"/>
    <col min="11481" max="11482" width="11.125" style="1" customWidth="1"/>
    <col min="11483" max="11484" width="7.75" style="1" customWidth="1"/>
    <col min="11485" max="11485" width="6.5" style="1" customWidth="1"/>
    <col min="11486" max="11488" width="0" style="1" hidden="1" customWidth="1"/>
    <col min="11489" max="11728" width="7.625" style="1"/>
    <col min="11729" max="11729" width="3.25" style="1" customWidth="1"/>
    <col min="11730" max="11730" width="24.25" style="1" customWidth="1"/>
    <col min="11731" max="11731" width="8.5" style="1" customWidth="1"/>
    <col min="11732" max="11732" width="3.875" style="1" customWidth="1"/>
    <col min="11733" max="11733" width="9.375" style="1" customWidth="1"/>
    <col min="11734" max="11734" width="4.375" style="1" customWidth="1"/>
    <col min="11735" max="11735" width="5.875" style="1" customWidth="1"/>
    <col min="11736" max="11736" width="6.875" style="1" customWidth="1"/>
    <col min="11737" max="11738" width="11.125" style="1" customWidth="1"/>
    <col min="11739" max="11740" width="7.75" style="1" customWidth="1"/>
    <col min="11741" max="11741" width="6.5" style="1" customWidth="1"/>
    <col min="11742" max="11744" width="0" style="1" hidden="1" customWidth="1"/>
    <col min="11745" max="11984" width="7.625" style="1"/>
    <col min="11985" max="11985" width="3.25" style="1" customWidth="1"/>
    <col min="11986" max="11986" width="24.25" style="1" customWidth="1"/>
    <col min="11987" max="11987" width="8.5" style="1" customWidth="1"/>
    <col min="11988" max="11988" width="3.875" style="1" customWidth="1"/>
    <col min="11989" max="11989" width="9.375" style="1" customWidth="1"/>
    <col min="11990" max="11990" width="4.375" style="1" customWidth="1"/>
    <col min="11991" max="11991" width="5.875" style="1" customWidth="1"/>
    <col min="11992" max="11992" width="6.875" style="1" customWidth="1"/>
    <col min="11993" max="11994" width="11.125" style="1" customWidth="1"/>
    <col min="11995" max="11996" width="7.75" style="1" customWidth="1"/>
    <col min="11997" max="11997" width="6.5" style="1" customWidth="1"/>
    <col min="11998" max="12000" width="0" style="1" hidden="1" customWidth="1"/>
    <col min="12001" max="12240" width="7.625" style="1"/>
    <col min="12241" max="12241" width="3.25" style="1" customWidth="1"/>
    <col min="12242" max="12242" width="24.25" style="1" customWidth="1"/>
    <col min="12243" max="12243" width="8.5" style="1" customWidth="1"/>
    <col min="12244" max="12244" width="3.875" style="1" customWidth="1"/>
    <col min="12245" max="12245" width="9.375" style="1" customWidth="1"/>
    <col min="12246" max="12246" width="4.375" style="1" customWidth="1"/>
    <col min="12247" max="12247" width="5.875" style="1" customWidth="1"/>
    <col min="12248" max="12248" width="6.875" style="1" customWidth="1"/>
    <col min="12249" max="12250" width="11.125" style="1" customWidth="1"/>
    <col min="12251" max="12252" width="7.75" style="1" customWidth="1"/>
    <col min="12253" max="12253" width="6.5" style="1" customWidth="1"/>
    <col min="12254" max="12256" width="0" style="1" hidden="1" customWidth="1"/>
    <col min="12257" max="12496" width="7.625" style="1"/>
    <col min="12497" max="12497" width="3.25" style="1" customWidth="1"/>
    <col min="12498" max="12498" width="24.25" style="1" customWidth="1"/>
    <col min="12499" max="12499" width="8.5" style="1" customWidth="1"/>
    <col min="12500" max="12500" width="3.875" style="1" customWidth="1"/>
    <col min="12501" max="12501" width="9.375" style="1" customWidth="1"/>
    <col min="12502" max="12502" width="4.375" style="1" customWidth="1"/>
    <col min="12503" max="12503" width="5.875" style="1" customWidth="1"/>
    <col min="12504" max="12504" width="6.875" style="1" customWidth="1"/>
    <col min="12505" max="12506" width="11.125" style="1" customWidth="1"/>
    <col min="12507" max="12508" width="7.75" style="1" customWidth="1"/>
    <col min="12509" max="12509" width="6.5" style="1" customWidth="1"/>
    <col min="12510" max="12512" width="0" style="1" hidden="1" customWidth="1"/>
    <col min="12513" max="12752" width="7.625" style="1"/>
    <col min="12753" max="12753" width="3.25" style="1" customWidth="1"/>
    <col min="12754" max="12754" width="24.25" style="1" customWidth="1"/>
    <col min="12755" max="12755" width="8.5" style="1" customWidth="1"/>
    <col min="12756" max="12756" width="3.875" style="1" customWidth="1"/>
    <col min="12757" max="12757" width="9.375" style="1" customWidth="1"/>
    <col min="12758" max="12758" width="4.375" style="1" customWidth="1"/>
    <col min="12759" max="12759" width="5.875" style="1" customWidth="1"/>
    <col min="12760" max="12760" width="6.875" style="1" customWidth="1"/>
    <col min="12761" max="12762" width="11.125" style="1" customWidth="1"/>
    <col min="12763" max="12764" width="7.75" style="1" customWidth="1"/>
    <col min="12765" max="12765" width="6.5" style="1" customWidth="1"/>
    <col min="12766" max="12768" width="0" style="1" hidden="1" customWidth="1"/>
    <col min="12769" max="13008" width="7.625" style="1"/>
    <col min="13009" max="13009" width="3.25" style="1" customWidth="1"/>
    <col min="13010" max="13010" width="24.25" style="1" customWidth="1"/>
    <col min="13011" max="13011" width="8.5" style="1" customWidth="1"/>
    <col min="13012" max="13012" width="3.875" style="1" customWidth="1"/>
    <col min="13013" max="13013" width="9.375" style="1" customWidth="1"/>
    <col min="13014" max="13014" width="4.375" style="1" customWidth="1"/>
    <col min="13015" max="13015" width="5.875" style="1" customWidth="1"/>
    <col min="13016" max="13016" width="6.875" style="1" customWidth="1"/>
    <col min="13017" max="13018" width="11.125" style="1" customWidth="1"/>
    <col min="13019" max="13020" width="7.75" style="1" customWidth="1"/>
    <col min="13021" max="13021" width="6.5" style="1" customWidth="1"/>
    <col min="13022" max="13024" width="0" style="1" hidden="1" customWidth="1"/>
    <col min="13025" max="13264" width="7.625" style="1"/>
    <col min="13265" max="13265" width="3.25" style="1" customWidth="1"/>
    <col min="13266" max="13266" width="24.25" style="1" customWidth="1"/>
    <col min="13267" max="13267" width="8.5" style="1" customWidth="1"/>
    <col min="13268" max="13268" width="3.875" style="1" customWidth="1"/>
    <col min="13269" max="13269" width="9.375" style="1" customWidth="1"/>
    <col min="13270" max="13270" width="4.375" style="1" customWidth="1"/>
    <col min="13271" max="13271" width="5.875" style="1" customWidth="1"/>
    <col min="13272" max="13272" width="6.875" style="1" customWidth="1"/>
    <col min="13273" max="13274" width="11.125" style="1" customWidth="1"/>
    <col min="13275" max="13276" width="7.75" style="1" customWidth="1"/>
    <col min="13277" max="13277" width="6.5" style="1" customWidth="1"/>
    <col min="13278" max="13280" width="0" style="1" hidden="1" customWidth="1"/>
    <col min="13281" max="13520" width="7.625" style="1"/>
    <col min="13521" max="13521" width="3.25" style="1" customWidth="1"/>
    <col min="13522" max="13522" width="24.25" style="1" customWidth="1"/>
    <col min="13523" max="13523" width="8.5" style="1" customWidth="1"/>
    <col min="13524" max="13524" width="3.875" style="1" customWidth="1"/>
    <col min="13525" max="13525" width="9.375" style="1" customWidth="1"/>
    <col min="13526" max="13526" width="4.375" style="1" customWidth="1"/>
    <col min="13527" max="13527" width="5.875" style="1" customWidth="1"/>
    <col min="13528" max="13528" width="6.875" style="1" customWidth="1"/>
    <col min="13529" max="13530" width="11.125" style="1" customWidth="1"/>
    <col min="13531" max="13532" width="7.75" style="1" customWidth="1"/>
    <col min="13533" max="13533" width="6.5" style="1" customWidth="1"/>
    <col min="13534" max="13536" width="0" style="1" hidden="1" customWidth="1"/>
    <col min="13537" max="13776" width="7.625" style="1"/>
    <col min="13777" max="13777" width="3.25" style="1" customWidth="1"/>
    <col min="13778" max="13778" width="24.25" style="1" customWidth="1"/>
    <col min="13779" max="13779" width="8.5" style="1" customWidth="1"/>
    <col min="13780" max="13780" width="3.875" style="1" customWidth="1"/>
    <col min="13781" max="13781" width="9.375" style="1" customWidth="1"/>
    <col min="13782" max="13782" width="4.375" style="1" customWidth="1"/>
    <col min="13783" max="13783" width="5.875" style="1" customWidth="1"/>
    <col min="13784" max="13784" width="6.875" style="1" customWidth="1"/>
    <col min="13785" max="13786" width="11.125" style="1" customWidth="1"/>
    <col min="13787" max="13788" width="7.75" style="1" customWidth="1"/>
    <col min="13789" max="13789" width="6.5" style="1" customWidth="1"/>
    <col min="13790" max="13792" width="0" style="1" hidden="1" customWidth="1"/>
    <col min="13793" max="14032" width="7.625" style="1"/>
    <col min="14033" max="14033" width="3.25" style="1" customWidth="1"/>
    <col min="14034" max="14034" width="24.25" style="1" customWidth="1"/>
    <col min="14035" max="14035" width="8.5" style="1" customWidth="1"/>
    <col min="14036" max="14036" width="3.875" style="1" customWidth="1"/>
    <col min="14037" max="14037" width="9.375" style="1" customWidth="1"/>
    <col min="14038" max="14038" width="4.375" style="1" customWidth="1"/>
    <col min="14039" max="14039" width="5.875" style="1" customWidth="1"/>
    <col min="14040" max="14040" width="6.875" style="1" customWidth="1"/>
    <col min="14041" max="14042" width="11.125" style="1" customWidth="1"/>
    <col min="14043" max="14044" width="7.75" style="1" customWidth="1"/>
    <col min="14045" max="14045" width="6.5" style="1" customWidth="1"/>
    <col min="14046" max="14048" width="0" style="1" hidden="1" customWidth="1"/>
    <col min="14049" max="14288" width="7.625" style="1"/>
    <col min="14289" max="14289" width="3.25" style="1" customWidth="1"/>
    <col min="14290" max="14290" width="24.25" style="1" customWidth="1"/>
    <col min="14291" max="14291" width="8.5" style="1" customWidth="1"/>
    <col min="14292" max="14292" width="3.875" style="1" customWidth="1"/>
    <col min="14293" max="14293" width="9.375" style="1" customWidth="1"/>
    <col min="14294" max="14294" width="4.375" style="1" customWidth="1"/>
    <col min="14295" max="14295" width="5.875" style="1" customWidth="1"/>
    <col min="14296" max="14296" width="6.875" style="1" customWidth="1"/>
    <col min="14297" max="14298" width="11.125" style="1" customWidth="1"/>
    <col min="14299" max="14300" width="7.75" style="1" customWidth="1"/>
    <col min="14301" max="14301" width="6.5" style="1" customWidth="1"/>
    <col min="14302" max="14304" width="0" style="1" hidden="1" customWidth="1"/>
    <col min="14305" max="14544" width="7.625" style="1"/>
    <col min="14545" max="14545" width="3.25" style="1" customWidth="1"/>
    <col min="14546" max="14546" width="24.25" style="1" customWidth="1"/>
    <col min="14547" max="14547" width="8.5" style="1" customWidth="1"/>
    <col min="14548" max="14548" width="3.875" style="1" customWidth="1"/>
    <col min="14549" max="14549" width="9.375" style="1" customWidth="1"/>
    <col min="14550" max="14550" width="4.375" style="1" customWidth="1"/>
    <col min="14551" max="14551" width="5.875" style="1" customWidth="1"/>
    <col min="14552" max="14552" width="6.875" style="1" customWidth="1"/>
    <col min="14553" max="14554" width="11.125" style="1" customWidth="1"/>
    <col min="14555" max="14556" width="7.75" style="1" customWidth="1"/>
    <col min="14557" max="14557" width="6.5" style="1" customWidth="1"/>
    <col min="14558" max="14560" width="0" style="1" hidden="1" customWidth="1"/>
    <col min="14561" max="14800" width="7.625" style="1"/>
    <col min="14801" max="14801" width="3.25" style="1" customWidth="1"/>
    <col min="14802" max="14802" width="24.25" style="1" customWidth="1"/>
    <col min="14803" max="14803" width="8.5" style="1" customWidth="1"/>
    <col min="14804" max="14804" width="3.875" style="1" customWidth="1"/>
    <col min="14805" max="14805" width="9.375" style="1" customWidth="1"/>
    <col min="14806" max="14806" width="4.375" style="1" customWidth="1"/>
    <col min="14807" max="14807" width="5.875" style="1" customWidth="1"/>
    <col min="14808" max="14808" width="6.875" style="1" customWidth="1"/>
    <col min="14809" max="14810" width="11.125" style="1" customWidth="1"/>
    <col min="14811" max="14812" width="7.75" style="1" customWidth="1"/>
    <col min="14813" max="14813" width="6.5" style="1" customWidth="1"/>
    <col min="14814" max="14816" width="0" style="1" hidden="1" customWidth="1"/>
    <col min="14817" max="15056" width="7.625" style="1"/>
    <col min="15057" max="15057" width="3.25" style="1" customWidth="1"/>
    <col min="15058" max="15058" width="24.25" style="1" customWidth="1"/>
    <col min="15059" max="15059" width="8.5" style="1" customWidth="1"/>
    <col min="15060" max="15060" width="3.875" style="1" customWidth="1"/>
    <col min="15061" max="15061" width="9.375" style="1" customWidth="1"/>
    <col min="15062" max="15062" width="4.375" style="1" customWidth="1"/>
    <col min="15063" max="15063" width="5.875" style="1" customWidth="1"/>
    <col min="15064" max="15064" width="6.875" style="1" customWidth="1"/>
    <col min="15065" max="15066" width="11.125" style="1" customWidth="1"/>
    <col min="15067" max="15068" width="7.75" style="1" customWidth="1"/>
    <col min="15069" max="15069" width="6.5" style="1" customWidth="1"/>
    <col min="15070" max="15072" width="0" style="1" hidden="1" customWidth="1"/>
    <col min="15073" max="15312" width="7.625" style="1"/>
    <col min="15313" max="15313" width="3.25" style="1" customWidth="1"/>
    <col min="15314" max="15314" width="24.25" style="1" customWidth="1"/>
    <col min="15315" max="15315" width="8.5" style="1" customWidth="1"/>
    <col min="15316" max="15316" width="3.875" style="1" customWidth="1"/>
    <col min="15317" max="15317" width="9.375" style="1" customWidth="1"/>
    <col min="15318" max="15318" width="4.375" style="1" customWidth="1"/>
    <col min="15319" max="15319" width="5.875" style="1" customWidth="1"/>
    <col min="15320" max="15320" width="6.875" style="1" customWidth="1"/>
    <col min="15321" max="15322" width="11.125" style="1" customWidth="1"/>
    <col min="15323" max="15324" width="7.75" style="1" customWidth="1"/>
    <col min="15325" max="15325" width="6.5" style="1" customWidth="1"/>
    <col min="15326" max="15328" width="0" style="1" hidden="1" customWidth="1"/>
    <col min="15329" max="15568" width="7.625" style="1"/>
    <col min="15569" max="15569" width="3.25" style="1" customWidth="1"/>
    <col min="15570" max="15570" width="24.25" style="1" customWidth="1"/>
    <col min="15571" max="15571" width="8.5" style="1" customWidth="1"/>
    <col min="15572" max="15572" width="3.875" style="1" customWidth="1"/>
    <col min="15573" max="15573" width="9.375" style="1" customWidth="1"/>
    <col min="15574" max="15574" width="4.375" style="1" customWidth="1"/>
    <col min="15575" max="15575" width="5.875" style="1" customWidth="1"/>
    <col min="15576" max="15576" width="6.875" style="1" customWidth="1"/>
    <col min="15577" max="15578" width="11.125" style="1" customWidth="1"/>
    <col min="15579" max="15580" width="7.75" style="1" customWidth="1"/>
    <col min="15581" max="15581" width="6.5" style="1" customWidth="1"/>
    <col min="15582" max="15584" width="0" style="1" hidden="1" customWidth="1"/>
    <col min="15585" max="15824" width="7.625" style="1"/>
    <col min="15825" max="15825" width="3.25" style="1" customWidth="1"/>
    <col min="15826" max="15826" width="24.25" style="1" customWidth="1"/>
    <col min="15827" max="15827" width="8.5" style="1" customWidth="1"/>
    <col min="15828" max="15828" width="3.875" style="1" customWidth="1"/>
    <col min="15829" max="15829" width="9.375" style="1" customWidth="1"/>
    <col min="15830" max="15830" width="4.375" style="1" customWidth="1"/>
    <col min="15831" max="15831" width="5.875" style="1" customWidth="1"/>
    <col min="15832" max="15832" width="6.875" style="1" customWidth="1"/>
    <col min="15833" max="15834" width="11.125" style="1" customWidth="1"/>
    <col min="15835" max="15836" width="7.75" style="1" customWidth="1"/>
    <col min="15837" max="15837" width="6.5" style="1" customWidth="1"/>
    <col min="15838" max="15840" width="0" style="1" hidden="1" customWidth="1"/>
    <col min="15841" max="16080" width="7.625" style="1"/>
    <col min="16081" max="16081" width="3.25" style="1" customWidth="1"/>
    <col min="16082" max="16082" width="24.25" style="1" customWidth="1"/>
    <col min="16083" max="16083" width="8.5" style="1" customWidth="1"/>
    <col min="16084" max="16084" width="3.875" style="1" customWidth="1"/>
    <col min="16085" max="16085" width="9.375" style="1" customWidth="1"/>
    <col min="16086" max="16086" width="4.375" style="1" customWidth="1"/>
    <col min="16087" max="16087" width="5.875" style="1" customWidth="1"/>
    <col min="16088" max="16088" width="6.875" style="1" customWidth="1"/>
    <col min="16089" max="16090" width="11.125" style="1" customWidth="1"/>
    <col min="16091" max="16092" width="7.75" style="1" customWidth="1"/>
    <col min="16093" max="16093" width="6.5" style="1" customWidth="1"/>
    <col min="16094" max="16096" width="0" style="1" hidden="1" customWidth="1"/>
    <col min="16097" max="16384" width="7.625" style="1"/>
  </cols>
  <sheetData>
    <row r="1" spans="1:17">
      <c r="A1" s="184" t="s">
        <v>324</v>
      </c>
      <c r="B1" s="184"/>
    </row>
    <row r="2" spans="1:17" ht="16.5" customHeight="1">
      <c r="A2" s="202" t="s">
        <v>48</v>
      </c>
      <c r="B2" s="202"/>
      <c r="C2" s="202"/>
      <c r="D2" s="202"/>
      <c r="E2" s="202"/>
      <c r="F2" s="202"/>
      <c r="G2" s="202"/>
      <c r="H2" s="202"/>
      <c r="I2" s="202"/>
      <c r="J2" s="202"/>
      <c r="K2" s="202"/>
      <c r="L2" s="202"/>
      <c r="M2" s="202"/>
      <c r="N2" s="202"/>
      <c r="O2" s="202"/>
      <c r="P2" s="202"/>
      <c r="Q2" s="202"/>
    </row>
    <row r="3" spans="1:17" ht="16.5" customHeight="1">
      <c r="A3" s="49"/>
      <c r="B3" s="49"/>
      <c r="C3" s="49"/>
      <c r="D3" s="49"/>
      <c r="E3" s="49"/>
      <c r="F3" s="49"/>
      <c r="G3" s="49"/>
      <c r="H3" s="49"/>
      <c r="I3" s="49"/>
      <c r="J3" s="49"/>
      <c r="K3" s="49"/>
      <c r="L3" s="49"/>
      <c r="M3" s="49"/>
    </row>
    <row r="4" spans="1:17">
      <c r="A4" s="199"/>
      <c r="B4" s="199"/>
      <c r="C4" s="175"/>
      <c r="D4" s="175"/>
      <c r="E4" s="175"/>
      <c r="F4" s="175"/>
      <c r="G4" s="175"/>
      <c r="H4" s="172"/>
      <c r="I4" s="172"/>
      <c r="J4" s="200"/>
      <c r="K4" s="200"/>
      <c r="L4" s="172"/>
      <c r="M4" s="172"/>
      <c r="N4" s="201" t="s">
        <v>47</v>
      </c>
      <c r="O4" s="201"/>
      <c r="P4" s="201"/>
      <c r="Q4" s="201"/>
    </row>
    <row r="5" spans="1:17" ht="20.25" customHeight="1">
      <c r="A5" s="181" t="s">
        <v>0</v>
      </c>
      <c r="B5" s="181" t="s">
        <v>16</v>
      </c>
      <c r="C5" s="181" t="s">
        <v>17</v>
      </c>
      <c r="D5" s="181" t="s">
        <v>1</v>
      </c>
      <c r="E5" s="181" t="s">
        <v>5</v>
      </c>
      <c r="F5" s="181"/>
      <c r="G5" s="181" t="s">
        <v>20</v>
      </c>
      <c r="H5" s="182" t="s">
        <v>107</v>
      </c>
      <c r="I5" s="185" t="s">
        <v>13</v>
      </c>
      <c r="J5" s="185"/>
      <c r="K5" s="185"/>
      <c r="L5" s="185"/>
      <c r="M5" s="185"/>
      <c r="N5" s="185"/>
      <c r="O5" s="179" t="s">
        <v>22</v>
      </c>
      <c r="P5" s="179" t="s">
        <v>51</v>
      </c>
      <c r="Q5" s="179" t="s">
        <v>12</v>
      </c>
    </row>
    <row r="6" spans="1:17" ht="24.75" customHeight="1">
      <c r="A6" s="181"/>
      <c r="B6" s="181"/>
      <c r="C6" s="181"/>
      <c r="D6" s="181"/>
      <c r="E6" s="181"/>
      <c r="F6" s="181"/>
      <c r="G6" s="181"/>
      <c r="H6" s="183"/>
      <c r="I6" s="181" t="s">
        <v>11</v>
      </c>
      <c r="J6" s="181"/>
      <c r="K6" s="181"/>
      <c r="L6" s="181" t="s">
        <v>8</v>
      </c>
      <c r="M6" s="181"/>
      <c r="N6" s="185" t="s">
        <v>19</v>
      </c>
      <c r="O6" s="180"/>
      <c r="P6" s="180"/>
      <c r="Q6" s="180"/>
    </row>
    <row r="7" spans="1:17" ht="34.5" customHeight="1">
      <c r="A7" s="181"/>
      <c r="B7" s="181"/>
      <c r="C7" s="181"/>
      <c r="D7" s="181"/>
      <c r="E7" s="176" t="s">
        <v>6</v>
      </c>
      <c r="F7" s="176" t="s">
        <v>7</v>
      </c>
      <c r="G7" s="181"/>
      <c r="H7" s="203"/>
      <c r="I7" s="176" t="s">
        <v>18</v>
      </c>
      <c r="J7" s="176" t="s">
        <v>9</v>
      </c>
      <c r="K7" s="176" t="s">
        <v>2</v>
      </c>
      <c r="L7" s="176" t="s">
        <v>9</v>
      </c>
      <c r="M7" s="176" t="s">
        <v>2</v>
      </c>
      <c r="N7" s="185"/>
      <c r="O7" s="204"/>
      <c r="P7" s="204"/>
      <c r="Q7" s="204"/>
    </row>
    <row r="8" spans="1:17" ht="24" customHeight="1">
      <c r="A8" s="135"/>
      <c r="B8" s="135" t="s">
        <v>4</v>
      </c>
      <c r="C8" s="135"/>
      <c r="D8" s="135"/>
      <c r="E8" s="135"/>
      <c r="F8" s="135"/>
      <c r="G8" s="135"/>
      <c r="H8" s="53">
        <f t="shared" ref="H8:N8" si="0">H9+H15+H30+H38+H44+H59+H66+H77+H82+H93+H102</f>
        <v>137500</v>
      </c>
      <c r="I8" s="53">
        <f t="shared" si="0"/>
        <v>0</v>
      </c>
      <c r="J8" s="53">
        <f t="shared" si="0"/>
        <v>125000</v>
      </c>
      <c r="K8" s="53">
        <f t="shared" si="0"/>
        <v>0</v>
      </c>
      <c r="L8" s="53">
        <f t="shared" si="0"/>
        <v>12500</v>
      </c>
      <c r="M8" s="53">
        <f t="shared" si="0"/>
        <v>0</v>
      </c>
      <c r="N8" s="53">
        <f t="shared" si="0"/>
        <v>0</v>
      </c>
      <c r="O8" s="135"/>
      <c r="P8" s="135"/>
      <c r="Q8" s="135"/>
    </row>
    <row r="9" spans="1:17" s="69" customFormat="1" ht="24" customHeight="1">
      <c r="A9" s="67" t="s">
        <v>52</v>
      </c>
      <c r="B9" s="67" t="s">
        <v>346</v>
      </c>
      <c r="C9" s="67"/>
      <c r="D9" s="67"/>
      <c r="E9" s="67"/>
      <c r="F9" s="67"/>
      <c r="G9" s="67"/>
      <c r="H9" s="68">
        <f t="shared" ref="H9:I9" si="1">SUM(H10:H14)</f>
        <v>11000</v>
      </c>
      <c r="I9" s="68">
        <f t="shared" si="1"/>
        <v>0</v>
      </c>
      <c r="J9" s="68">
        <f>SUM(J10:J14)</f>
        <v>10000</v>
      </c>
      <c r="K9" s="68">
        <f t="shared" ref="K9:N9" si="2">SUM(K10:K14)</f>
        <v>0</v>
      </c>
      <c r="L9" s="68">
        <f t="shared" si="2"/>
        <v>1000</v>
      </c>
      <c r="M9" s="68">
        <f t="shared" si="2"/>
        <v>0</v>
      </c>
      <c r="N9" s="68">
        <f t="shared" si="2"/>
        <v>0</v>
      </c>
      <c r="O9" s="67"/>
      <c r="P9" s="67"/>
      <c r="Q9" s="67"/>
    </row>
    <row r="10" spans="1:17" s="74" customFormat="1" ht="30">
      <c r="A10" s="77" t="s">
        <v>325</v>
      </c>
      <c r="B10" s="85" t="s">
        <v>397</v>
      </c>
      <c r="C10" s="31" t="s">
        <v>398</v>
      </c>
      <c r="D10" s="70" t="s">
        <v>257</v>
      </c>
      <c r="E10" s="31">
        <v>65</v>
      </c>
      <c r="F10" s="31">
        <v>243</v>
      </c>
      <c r="G10" s="70">
        <v>2021</v>
      </c>
      <c r="H10" s="71">
        <f>J10+L10+N10</f>
        <v>3300</v>
      </c>
      <c r="I10" s="70"/>
      <c r="J10" s="72">
        <v>3000</v>
      </c>
      <c r="K10" s="70"/>
      <c r="L10" s="71">
        <f>J10*10%</f>
        <v>300</v>
      </c>
      <c r="M10" s="70"/>
      <c r="N10" s="71"/>
      <c r="O10" s="70" t="s">
        <v>285</v>
      </c>
      <c r="P10" s="73" t="s">
        <v>399</v>
      </c>
      <c r="Q10" s="70"/>
    </row>
    <row r="11" spans="1:17" s="75" customFormat="1" ht="45">
      <c r="A11" s="77" t="s">
        <v>326</v>
      </c>
      <c r="B11" s="140" t="s">
        <v>61</v>
      </c>
      <c r="C11" s="31" t="s">
        <v>398</v>
      </c>
      <c r="D11" s="70" t="s">
        <v>257</v>
      </c>
      <c r="E11" s="31">
        <v>65</v>
      </c>
      <c r="F11" s="31">
        <v>243</v>
      </c>
      <c r="G11" s="31">
        <v>2022</v>
      </c>
      <c r="H11" s="71">
        <f t="shared" ref="H11:H14" si="3">J11+L11+N11</f>
        <v>2200</v>
      </c>
      <c r="I11" s="72">
        <v>0</v>
      </c>
      <c r="J11" s="72">
        <v>2000</v>
      </c>
      <c r="K11" s="72">
        <v>0</v>
      </c>
      <c r="L11" s="71">
        <f t="shared" ref="L11:L14" si="4">J11*10%</f>
        <v>200</v>
      </c>
      <c r="M11" s="72">
        <v>0</v>
      </c>
      <c r="N11" s="71"/>
      <c r="O11" s="31" t="s">
        <v>62</v>
      </c>
      <c r="P11" s="31" t="s">
        <v>63</v>
      </c>
      <c r="Q11" s="31"/>
    </row>
    <row r="12" spans="1:17" s="75" customFormat="1" ht="135">
      <c r="A12" s="77" t="s">
        <v>327</v>
      </c>
      <c r="B12" s="140" t="s">
        <v>286</v>
      </c>
      <c r="C12" s="31" t="s">
        <v>400</v>
      </c>
      <c r="D12" s="70" t="s">
        <v>257</v>
      </c>
      <c r="E12" s="31">
        <v>80</v>
      </c>
      <c r="F12" s="31">
        <v>385</v>
      </c>
      <c r="G12" s="31">
        <v>2022</v>
      </c>
      <c r="H12" s="71">
        <f t="shared" si="3"/>
        <v>1100</v>
      </c>
      <c r="I12" s="72"/>
      <c r="J12" s="72">
        <v>1000</v>
      </c>
      <c r="K12" s="72"/>
      <c r="L12" s="71">
        <f t="shared" si="4"/>
        <v>100</v>
      </c>
      <c r="M12" s="72"/>
      <c r="N12" s="71"/>
      <c r="O12" s="31" t="s">
        <v>287</v>
      </c>
      <c r="P12" s="31" t="s">
        <v>401</v>
      </c>
      <c r="Q12" s="31"/>
    </row>
    <row r="13" spans="1:17" s="75" customFormat="1" ht="60">
      <c r="A13" s="77" t="s">
        <v>328</v>
      </c>
      <c r="B13" s="140" t="s">
        <v>288</v>
      </c>
      <c r="C13" s="31" t="s">
        <v>402</v>
      </c>
      <c r="D13" s="70" t="s">
        <v>257</v>
      </c>
      <c r="E13" s="31">
        <v>61</v>
      </c>
      <c r="F13" s="31">
        <v>219</v>
      </c>
      <c r="G13" s="31">
        <v>2022</v>
      </c>
      <c r="H13" s="71">
        <f t="shared" si="3"/>
        <v>3300</v>
      </c>
      <c r="I13" s="72"/>
      <c r="J13" s="72">
        <v>3000</v>
      </c>
      <c r="K13" s="72"/>
      <c r="L13" s="71">
        <f t="shared" si="4"/>
        <v>300</v>
      </c>
      <c r="M13" s="72"/>
      <c r="N13" s="71"/>
      <c r="O13" s="31" t="s">
        <v>289</v>
      </c>
      <c r="P13" s="31" t="s">
        <v>290</v>
      </c>
      <c r="Q13" s="31"/>
    </row>
    <row r="14" spans="1:17" s="75" customFormat="1" ht="135">
      <c r="A14" s="77" t="s">
        <v>329</v>
      </c>
      <c r="B14" s="140" t="s">
        <v>291</v>
      </c>
      <c r="C14" s="31" t="s">
        <v>403</v>
      </c>
      <c r="D14" s="70" t="s">
        <v>257</v>
      </c>
      <c r="E14" s="31">
        <v>42</v>
      </c>
      <c r="F14" s="31">
        <v>135</v>
      </c>
      <c r="G14" s="31">
        <v>2023</v>
      </c>
      <c r="H14" s="71">
        <f t="shared" si="3"/>
        <v>1100</v>
      </c>
      <c r="I14" s="72"/>
      <c r="J14" s="72">
        <v>1000</v>
      </c>
      <c r="K14" s="72"/>
      <c r="L14" s="71">
        <f t="shared" si="4"/>
        <v>100</v>
      </c>
      <c r="M14" s="72"/>
      <c r="N14" s="71"/>
      <c r="O14" s="31" t="s">
        <v>287</v>
      </c>
      <c r="P14" s="31" t="s">
        <v>401</v>
      </c>
      <c r="Q14" s="31"/>
    </row>
    <row r="15" spans="1:17" s="69" customFormat="1" ht="24" customHeight="1">
      <c r="A15" s="67" t="s">
        <v>46</v>
      </c>
      <c r="B15" s="67" t="s">
        <v>369</v>
      </c>
      <c r="C15" s="67"/>
      <c r="D15" s="67"/>
      <c r="E15" s="67"/>
      <c r="F15" s="67"/>
      <c r="G15" s="67"/>
      <c r="H15" s="68">
        <f t="shared" ref="H15:I15" si="5">SUM(H16:H29)</f>
        <v>11000</v>
      </c>
      <c r="I15" s="68">
        <f t="shared" si="5"/>
        <v>0</v>
      </c>
      <c r="J15" s="68">
        <f>SUM(J16:J29)</f>
        <v>10000</v>
      </c>
      <c r="K15" s="68">
        <f t="shared" ref="K15:M15" si="6">SUM(K16:K29)</f>
        <v>0</v>
      </c>
      <c r="L15" s="68">
        <f t="shared" si="6"/>
        <v>1000</v>
      </c>
      <c r="M15" s="68">
        <f t="shared" si="6"/>
        <v>0</v>
      </c>
      <c r="N15" s="68"/>
      <c r="O15" s="67"/>
      <c r="P15" s="67"/>
      <c r="Q15" s="67"/>
    </row>
    <row r="16" spans="1:17" s="4" customFormat="1" ht="48" customHeight="1">
      <c r="A16" s="78" t="s">
        <v>325</v>
      </c>
      <c r="B16" s="51" t="s">
        <v>64</v>
      </c>
      <c r="C16" s="32" t="s">
        <v>65</v>
      </c>
      <c r="D16" s="32" t="s">
        <v>257</v>
      </c>
      <c r="E16" s="32">
        <v>40</v>
      </c>
      <c r="F16" s="32">
        <v>136</v>
      </c>
      <c r="G16" s="32">
        <v>2021</v>
      </c>
      <c r="H16" s="33">
        <f>J16+L16+N16</f>
        <v>1100</v>
      </c>
      <c r="I16" s="33"/>
      <c r="J16" s="33">
        <v>1000</v>
      </c>
      <c r="K16" s="33"/>
      <c r="L16" s="33">
        <f>J16*10%</f>
        <v>100</v>
      </c>
      <c r="M16" s="33"/>
      <c r="N16" s="33"/>
      <c r="O16" s="51" t="s">
        <v>67</v>
      </c>
      <c r="P16" s="51" t="s">
        <v>68</v>
      </c>
      <c r="Q16" s="171"/>
    </row>
    <row r="17" spans="1:17" s="4" customFormat="1" ht="45.75" customHeight="1">
      <c r="A17" s="78" t="s">
        <v>326</v>
      </c>
      <c r="B17" s="51" t="s">
        <v>69</v>
      </c>
      <c r="C17" s="32" t="s">
        <v>65</v>
      </c>
      <c r="D17" s="32" t="s">
        <v>257</v>
      </c>
      <c r="E17" s="32">
        <v>20</v>
      </c>
      <c r="F17" s="32">
        <v>78</v>
      </c>
      <c r="G17" s="32">
        <v>2021</v>
      </c>
      <c r="H17" s="33">
        <f t="shared" ref="H17:H29" si="7">J17+L17+N17</f>
        <v>1100</v>
      </c>
      <c r="I17" s="33"/>
      <c r="J17" s="33">
        <v>1000</v>
      </c>
      <c r="K17" s="33"/>
      <c r="L17" s="33">
        <f t="shared" ref="L17:L29" si="8">J17*10%</f>
        <v>100</v>
      </c>
      <c r="M17" s="33"/>
      <c r="N17" s="33"/>
      <c r="O17" s="51" t="s">
        <v>67</v>
      </c>
      <c r="P17" s="51" t="s">
        <v>68</v>
      </c>
      <c r="Q17" s="171"/>
    </row>
    <row r="18" spans="1:17" s="4" customFormat="1" ht="45.75" customHeight="1">
      <c r="A18" s="78" t="s">
        <v>327</v>
      </c>
      <c r="B18" s="51" t="s">
        <v>70</v>
      </c>
      <c r="C18" s="32" t="s">
        <v>65</v>
      </c>
      <c r="D18" s="32" t="s">
        <v>257</v>
      </c>
      <c r="E18" s="32">
        <v>295</v>
      </c>
      <c r="F18" s="32">
        <v>1057</v>
      </c>
      <c r="G18" s="32">
        <v>2022</v>
      </c>
      <c r="H18" s="33">
        <f t="shared" si="7"/>
        <v>1320</v>
      </c>
      <c r="I18" s="33"/>
      <c r="J18" s="33">
        <v>1200</v>
      </c>
      <c r="K18" s="33"/>
      <c r="L18" s="33">
        <f t="shared" si="8"/>
        <v>120</v>
      </c>
      <c r="M18" s="33"/>
      <c r="N18" s="33"/>
      <c r="O18" s="51" t="s">
        <v>71</v>
      </c>
      <c r="P18" s="51" t="s">
        <v>72</v>
      </c>
      <c r="Q18" s="171"/>
    </row>
    <row r="19" spans="1:17" s="4" customFormat="1" ht="45.75" customHeight="1">
      <c r="A19" s="78" t="s">
        <v>328</v>
      </c>
      <c r="B19" s="51" t="s">
        <v>73</v>
      </c>
      <c r="C19" s="32" t="s">
        <v>65</v>
      </c>
      <c r="D19" s="32" t="s">
        <v>257</v>
      </c>
      <c r="E19" s="32">
        <v>100</v>
      </c>
      <c r="F19" s="32">
        <v>400</v>
      </c>
      <c r="G19" s="32">
        <v>2022</v>
      </c>
      <c r="H19" s="33">
        <f t="shared" si="7"/>
        <v>440</v>
      </c>
      <c r="I19" s="33"/>
      <c r="J19" s="33">
        <v>400</v>
      </c>
      <c r="K19" s="33"/>
      <c r="L19" s="33">
        <f t="shared" si="8"/>
        <v>40</v>
      </c>
      <c r="M19" s="33"/>
      <c r="N19" s="33"/>
      <c r="O19" s="51" t="s">
        <v>74</v>
      </c>
      <c r="P19" s="51" t="s">
        <v>75</v>
      </c>
      <c r="Q19" s="171"/>
    </row>
    <row r="20" spans="1:17" s="4" customFormat="1" ht="45.75" customHeight="1">
      <c r="A20" s="78" t="s">
        <v>329</v>
      </c>
      <c r="B20" s="51" t="s">
        <v>76</v>
      </c>
      <c r="C20" s="32" t="s">
        <v>65</v>
      </c>
      <c r="D20" s="32" t="s">
        <v>257</v>
      </c>
      <c r="E20" s="32">
        <v>72</v>
      </c>
      <c r="F20" s="32">
        <v>240</v>
      </c>
      <c r="G20" s="32">
        <v>2022</v>
      </c>
      <c r="H20" s="33">
        <f t="shared" si="7"/>
        <v>440</v>
      </c>
      <c r="I20" s="33"/>
      <c r="J20" s="33">
        <v>400</v>
      </c>
      <c r="K20" s="33"/>
      <c r="L20" s="33">
        <f t="shared" si="8"/>
        <v>40</v>
      </c>
      <c r="M20" s="33"/>
      <c r="N20" s="33"/>
      <c r="O20" s="51" t="s">
        <v>74</v>
      </c>
      <c r="P20" s="51" t="s">
        <v>75</v>
      </c>
      <c r="Q20" s="171"/>
    </row>
    <row r="21" spans="1:17" s="4" customFormat="1" ht="45.75" customHeight="1">
      <c r="A21" s="78" t="s">
        <v>330</v>
      </c>
      <c r="B21" s="51" t="s">
        <v>77</v>
      </c>
      <c r="C21" s="32" t="s">
        <v>65</v>
      </c>
      <c r="D21" s="32" t="s">
        <v>257</v>
      </c>
      <c r="E21" s="32">
        <v>58</v>
      </c>
      <c r="F21" s="32">
        <v>201</v>
      </c>
      <c r="G21" s="32">
        <v>2023</v>
      </c>
      <c r="H21" s="33">
        <f t="shared" si="7"/>
        <v>1100</v>
      </c>
      <c r="I21" s="33"/>
      <c r="J21" s="33">
        <v>1000</v>
      </c>
      <c r="K21" s="33"/>
      <c r="L21" s="33">
        <f t="shared" si="8"/>
        <v>100</v>
      </c>
      <c r="M21" s="33"/>
      <c r="N21" s="33"/>
      <c r="O21" s="51" t="s">
        <v>78</v>
      </c>
      <c r="P21" s="51" t="s">
        <v>79</v>
      </c>
      <c r="Q21" s="171"/>
    </row>
    <row r="22" spans="1:17" s="4" customFormat="1" ht="45.75" customHeight="1">
      <c r="A22" s="78" t="s">
        <v>331</v>
      </c>
      <c r="B22" s="51" t="s">
        <v>80</v>
      </c>
      <c r="C22" s="32" t="s">
        <v>65</v>
      </c>
      <c r="D22" s="32" t="s">
        <v>257</v>
      </c>
      <c r="E22" s="32">
        <v>57</v>
      </c>
      <c r="F22" s="32">
        <v>211</v>
      </c>
      <c r="G22" s="32">
        <v>2023</v>
      </c>
      <c r="H22" s="33">
        <f t="shared" si="7"/>
        <v>1100</v>
      </c>
      <c r="I22" s="33"/>
      <c r="J22" s="33">
        <v>1000</v>
      </c>
      <c r="K22" s="33"/>
      <c r="L22" s="33">
        <f t="shared" si="8"/>
        <v>100</v>
      </c>
      <c r="M22" s="33"/>
      <c r="N22" s="33"/>
      <c r="O22" s="51" t="s">
        <v>78</v>
      </c>
      <c r="P22" s="51" t="s">
        <v>79</v>
      </c>
      <c r="Q22" s="171"/>
    </row>
    <row r="23" spans="1:17" s="4" customFormat="1" ht="45.75" customHeight="1">
      <c r="A23" s="78" t="s">
        <v>332</v>
      </c>
      <c r="B23" s="51" t="s">
        <v>81</v>
      </c>
      <c r="C23" s="32" t="s">
        <v>65</v>
      </c>
      <c r="D23" s="32" t="s">
        <v>257</v>
      </c>
      <c r="E23" s="32">
        <v>30</v>
      </c>
      <c r="F23" s="32">
        <v>101</v>
      </c>
      <c r="G23" s="32">
        <v>2024</v>
      </c>
      <c r="H23" s="33">
        <f t="shared" si="7"/>
        <v>1100</v>
      </c>
      <c r="I23" s="33"/>
      <c r="J23" s="33">
        <v>1000</v>
      </c>
      <c r="K23" s="33"/>
      <c r="L23" s="33">
        <f t="shared" si="8"/>
        <v>100</v>
      </c>
      <c r="M23" s="33"/>
      <c r="N23" s="33"/>
      <c r="O23" s="51" t="s">
        <v>78</v>
      </c>
      <c r="P23" s="51" t="s">
        <v>79</v>
      </c>
      <c r="Q23" s="171"/>
    </row>
    <row r="24" spans="1:17" s="4" customFormat="1" ht="45.75" customHeight="1">
      <c r="A24" s="78" t="s">
        <v>333</v>
      </c>
      <c r="B24" s="51" t="s">
        <v>82</v>
      </c>
      <c r="C24" s="32" t="s">
        <v>65</v>
      </c>
      <c r="D24" s="32" t="s">
        <v>257</v>
      </c>
      <c r="E24" s="32">
        <v>15</v>
      </c>
      <c r="F24" s="32">
        <v>59</v>
      </c>
      <c r="G24" s="32">
        <v>2024</v>
      </c>
      <c r="H24" s="33">
        <f t="shared" si="7"/>
        <v>1100</v>
      </c>
      <c r="I24" s="33"/>
      <c r="J24" s="33">
        <v>1000</v>
      </c>
      <c r="K24" s="33"/>
      <c r="L24" s="33">
        <f t="shared" si="8"/>
        <v>100</v>
      </c>
      <c r="M24" s="33"/>
      <c r="N24" s="33"/>
      <c r="O24" s="51" t="s">
        <v>78</v>
      </c>
      <c r="P24" s="51" t="s">
        <v>79</v>
      </c>
      <c r="Q24" s="171"/>
    </row>
    <row r="25" spans="1:17" s="4" customFormat="1" ht="45.75" customHeight="1">
      <c r="A25" s="78" t="s">
        <v>334</v>
      </c>
      <c r="B25" s="51" t="s">
        <v>83</v>
      </c>
      <c r="C25" s="32" t="s">
        <v>65</v>
      </c>
      <c r="D25" s="32" t="s">
        <v>257</v>
      </c>
      <c r="E25" s="32">
        <v>57</v>
      </c>
      <c r="F25" s="32">
        <v>198</v>
      </c>
      <c r="G25" s="32">
        <v>2025</v>
      </c>
      <c r="H25" s="33">
        <f t="shared" si="7"/>
        <v>440</v>
      </c>
      <c r="I25" s="33"/>
      <c r="J25" s="33">
        <v>400</v>
      </c>
      <c r="K25" s="33"/>
      <c r="L25" s="33">
        <f t="shared" si="8"/>
        <v>40</v>
      </c>
      <c r="M25" s="33"/>
      <c r="N25" s="33"/>
      <c r="O25" s="51" t="s">
        <v>74</v>
      </c>
      <c r="P25" s="51" t="s">
        <v>75</v>
      </c>
      <c r="Q25" s="171"/>
    </row>
    <row r="26" spans="1:17" s="4" customFormat="1" ht="45.75" customHeight="1">
      <c r="A26" s="78" t="s">
        <v>335</v>
      </c>
      <c r="B26" s="51" t="s">
        <v>84</v>
      </c>
      <c r="C26" s="32" t="s">
        <v>65</v>
      </c>
      <c r="D26" s="32" t="s">
        <v>257</v>
      </c>
      <c r="E26" s="32">
        <v>25</v>
      </c>
      <c r="F26" s="32">
        <v>100</v>
      </c>
      <c r="G26" s="32">
        <v>2025</v>
      </c>
      <c r="H26" s="33">
        <f t="shared" si="7"/>
        <v>440</v>
      </c>
      <c r="I26" s="33"/>
      <c r="J26" s="33">
        <v>400</v>
      </c>
      <c r="K26" s="33"/>
      <c r="L26" s="33">
        <f t="shared" si="8"/>
        <v>40</v>
      </c>
      <c r="M26" s="33"/>
      <c r="N26" s="33"/>
      <c r="O26" s="51" t="s">
        <v>74</v>
      </c>
      <c r="P26" s="51" t="s">
        <v>75</v>
      </c>
      <c r="Q26" s="171"/>
    </row>
    <row r="27" spans="1:17" s="4" customFormat="1" ht="45.75" customHeight="1">
      <c r="A27" s="78" t="s">
        <v>336</v>
      </c>
      <c r="B27" s="51" t="s">
        <v>85</v>
      </c>
      <c r="C27" s="32" t="s">
        <v>65</v>
      </c>
      <c r="D27" s="32" t="s">
        <v>257</v>
      </c>
      <c r="E27" s="32">
        <v>27</v>
      </c>
      <c r="F27" s="32">
        <v>111</v>
      </c>
      <c r="G27" s="32">
        <v>2025</v>
      </c>
      <c r="H27" s="33">
        <f t="shared" si="7"/>
        <v>440</v>
      </c>
      <c r="I27" s="33"/>
      <c r="J27" s="33">
        <v>400</v>
      </c>
      <c r="K27" s="33"/>
      <c r="L27" s="33">
        <f t="shared" si="8"/>
        <v>40</v>
      </c>
      <c r="M27" s="33"/>
      <c r="N27" s="33"/>
      <c r="O27" s="51" t="s">
        <v>74</v>
      </c>
      <c r="P27" s="51" t="s">
        <v>75</v>
      </c>
      <c r="Q27" s="171"/>
    </row>
    <row r="28" spans="1:17" s="4" customFormat="1" ht="45.75" customHeight="1">
      <c r="A28" s="78" t="s">
        <v>337</v>
      </c>
      <c r="B28" s="51" t="s">
        <v>86</v>
      </c>
      <c r="C28" s="32" t="s">
        <v>65</v>
      </c>
      <c r="D28" s="32" t="s">
        <v>257</v>
      </c>
      <c r="E28" s="32">
        <v>25</v>
      </c>
      <c r="F28" s="32">
        <v>104</v>
      </c>
      <c r="G28" s="32">
        <v>2025</v>
      </c>
      <c r="H28" s="33">
        <f t="shared" si="7"/>
        <v>440</v>
      </c>
      <c r="I28" s="33"/>
      <c r="J28" s="33">
        <v>400</v>
      </c>
      <c r="K28" s="33"/>
      <c r="L28" s="33">
        <f t="shared" si="8"/>
        <v>40</v>
      </c>
      <c r="M28" s="33"/>
      <c r="N28" s="33"/>
      <c r="O28" s="51" t="s">
        <v>74</v>
      </c>
      <c r="P28" s="51" t="s">
        <v>75</v>
      </c>
      <c r="Q28" s="171"/>
    </row>
    <row r="29" spans="1:17" s="4" customFormat="1" ht="45.75" customHeight="1">
      <c r="A29" s="78" t="s">
        <v>338</v>
      </c>
      <c r="B29" s="51" t="s">
        <v>87</v>
      </c>
      <c r="C29" s="32" t="s">
        <v>65</v>
      </c>
      <c r="D29" s="32" t="s">
        <v>257</v>
      </c>
      <c r="E29" s="32">
        <v>20</v>
      </c>
      <c r="F29" s="32">
        <v>78</v>
      </c>
      <c r="G29" s="32">
        <v>2025</v>
      </c>
      <c r="H29" s="33">
        <f t="shared" si="7"/>
        <v>440</v>
      </c>
      <c r="I29" s="33"/>
      <c r="J29" s="33">
        <v>400</v>
      </c>
      <c r="K29" s="33"/>
      <c r="L29" s="33">
        <f t="shared" si="8"/>
        <v>40</v>
      </c>
      <c r="M29" s="33"/>
      <c r="N29" s="33"/>
      <c r="O29" s="51" t="s">
        <v>74</v>
      </c>
      <c r="P29" s="51" t="s">
        <v>75</v>
      </c>
      <c r="Q29" s="171"/>
    </row>
    <row r="30" spans="1:17" s="69" customFormat="1" ht="24" customHeight="1">
      <c r="A30" s="67" t="s">
        <v>277</v>
      </c>
      <c r="B30" s="67" t="s">
        <v>139</v>
      </c>
      <c r="C30" s="67"/>
      <c r="D30" s="67"/>
      <c r="E30" s="67"/>
      <c r="F30" s="67"/>
      <c r="G30" s="67"/>
      <c r="H30" s="68">
        <f t="shared" ref="H30:I30" si="9">SUM(H31:H37)</f>
        <v>11000</v>
      </c>
      <c r="I30" s="68">
        <f t="shared" si="9"/>
        <v>0</v>
      </c>
      <c r="J30" s="68">
        <f>SUM(J31:J37)</f>
        <v>10000</v>
      </c>
      <c r="K30" s="68">
        <f t="shared" ref="K30:M30" si="10">SUM(K31:K37)</f>
        <v>0</v>
      </c>
      <c r="L30" s="68">
        <f t="shared" si="10"/>
        <v>1000</v>
      </c>
      <c r="M30" s="68">
        <f t="shared" si="10"/>
        <v>0</v>
      </c>
      <c r="N30" s="68"/>
      <c r="O30" s="67"/>
      <c r="P30" s="67"/>
      <c r="Q30" s="67"/>
    </row>
    <row r="31" spans="1:17" s="4" customFormat="1" ht="45.75" customHeight="1">
      <c r="A31" s="78" t="s">
        <v>325</v>
      </c>
      <c r="B31" s="51" t="s">
        <v>146</v>
      </c>
      <c r="C31" s="50" t="s">
        <v>139</v>
      </c>
      <c r="D31" s="32" t="s">
        <v>257</v>
      </c>
      <c r="E31" s="50">
        <v>76</v>
      </c>
      <c r="F31" s="50">
        <v>132</v>
      </c>
      <c r="G31" s="50">
        <v>2021</v>
      </c>
      <c r="H31" s="33">
        <f>J31+L31+N31</f>
        <v>1980</v>
      </c>
      <c r="I31" s="33"/>
      <c r="J31" s="33">
        <v>1800</v>
      </c>
      <c r="K31" s="33"/>
      <c r="L31" s="33">
        <f>J31*10%</f>
        <v>180</v>
      </c>
      <c r="M31" s="33"/>
      <c r="N31" s="33"/>
      <c r="O31" s="51" t="s">
        <v>147</v>
      </c>
      <c r="P31" s="51" t="s">
        <v>162</v>
      </c>
      <c r="Q31" s="171"/>
    </row>
    <row r="32" spans="1:17" s="4" customFormat="1" ht="45.75" customHeight="1">
      <c r="A32" s="78" t="s">
        <v>326</v>
      </c>
      <c r="B32" s="51" t="s">
        <v>148</v>
      </c>
      <c r="C32" s="50" t="s">
        <v>139</v>
      </c>
      <c r="D32" s="32" t="s">
        <v>257</v>
      </c>
      <c r="E32" s="50">
        <v>63</v>
      </c>
      <c r="F32" s="50">
        <v>166</v>
      </c>
      <c r="G32" s="50">
        <v>2022</v>
      </c>
      <c r="H32" s="33">
        <f t="shared" ref="H32:H37" si="11">J32+L32+N32</f>
        <v>1100</v>
      </c>
      <c r="I32" s="33"/>
      <c r="J32" s="33">
        <v>1000</v>
      </c>
      <c r="K32" s="33"/>
      <c r="L32" s="33">
        <f t="shared" ref="L32:L37" si="12">J32*10%</f>
        <v>100</v>
      </c>
      <c r="M32" s="33"/>
      <c r="N32" s="33"/>
      <c r="O32" s="51" t="s">
        <v>149</v>
      </c>
      <c r="P32" s="51" t="s">
        <v>163</v>
      </c>
      <c r="Q32" s="171"/>
    </row>
    <row r="33" spans="1:17" s="4" customFormat="1" ht="45.75" customHeight="1">
      <c r="A33" s="78" t="s">
        <v>327</v>
      </c>
      <c r="B33" s="51" t="s">
        <v>150</v>
      </c>
      <c r="C33" s="50" t="s">
        <v>139</v>
      </c>
      <c r="D33" s="32" t="s">
        <v>257</v>
      </c>
      <c r="E33" s="50">
        <v>155</v>
      </c>
      <c r="F33" s="50">
        <v>203</v>
      </c>
      <c r="G33" s="50">
        <v>2022</v>
      </c>
      <c r="H33" s="33">
        <f t="shared" si="11"/>
        <v>1100</v>
      </c>
      <c r="I33" s="33"/>
      <c r="J33" s="33">
        <v>1000</v>
      </c>
      <c r="K33" s="33"/>
      <c r="L33" s="33">
        <f t="shared" si="12"/>
        <v>100</v>
      </c>
      <c r="M33" s="33"/>
      <c r="N33" s="33"/>
      <c r="O33" s="51" t="s">
        <v>149</v>
      </c>
      <c r="P33" s="51" t="s">
        <v>161</v>
      </c>
      <c r="Q33" s="171"/>
    </row>
    <row r="34" spans="1:17" s="4" customFormat="1" ht="45.75" customHeight="1">
      <c r="A34" s="78" t="s">
        <v>328</v>
      </c>
      <c r="B34" s="51" t="s">
        <v>151</v>
      </c>
      <c r="C34" s="50" t="s">
        <v>139</v>
      </c>
      <c r="D34" s="32" t="s">
        <v>257</v>
      </c>
      <c r="E34" s="50">
        <v>160</v>
      </c>
      <c r="F34" s="50">
        <v>236</v>
      </c>
      <c r="G34" s="50">
        <v>2023</v>
      </c>
      <c r="H34" s="33">
        <f t="shared" si="11"/>
        <v>2750</v>
      </c>
      <c r="I34" s="33"/>
      <c r="J34" s="33">
        <v>2500</v>
      </c>
      <c r="K34" s="33"/>
      <c r="L34" s="33">
        <f t="shared" si="12"/>
        <v>250</v>
      </c>
      <c r="M34" s="33"/>
      <c r="N34" s="33"/>
      <c r="O34" s="51" t="s">
        <v>152</v>
      </c>
      <c r="P34" s="51" t="s">
        <v>153</v>
      </c>
      <c r="Q34" s="171"/>
    </row>
    <row r="35" spans="1:17" s="4" customFormat="1" ht="75" customHeight="1">
      <c r="A35" s="78" t="s">
        <v>329</v>
      </c>
      <c r="B35" s="51" t="s">
        <v>154</v>
      </c>
      <c r="C35" s="50" t="s">
        <v>139</v>
      </c>
      <c r="D35" s="32" t="s">
        <v>257</v>
      </c>
      <c r="E35" s="50">
        <v>140</v>
      </c>
      <c r="F35" s="50">
        <v>209</v>
      </c>
      <c r="G35" s="50">
        <v>2024</v>
      </c>
      <c r="H35" s="33">
        <f t="shared" si="11"/>
        <v>1870</v>
      </c>
      <c r="I35" s="33"/>
      <c r="J35" s="33">
        <v>1700</v>
      </c>
      <c r="K35" s="33"/>
      <c r="L35" s="33">
        <f t="shared" si="12"/>
        <v>170</v>
      </c>
      <c r="M35" s="33"/>
      <c r="N35" s="33"/>
      <c r="O35" s="51" t="s">
        <v>155</v>
      </c>
      <c r="P35" s="51" t="s">
        <v>156</v>
      </c>
      <c r="Q35" s="171"/>
    </row>
    <row r="36" spans="1:17" s="4" customFormat="1" ht="45.75" customHeight="1">
      <c r="A36" s="78" t="s">
        <v>330</v>
      </c>
      <c r="B36" s="51" t="s">
        <v>157</v>
      </c>
      <c r="C36" s="50" t="s">
        <v>139</v>
      </c>
      <c r="D36" s="32" t="s">
        <v>257</v>
      </c>
      <c r="E36" s="50">
        <v>400</v>
      </c>
      <c r="F36" s="50">
        <v>1300</v>
      </c>
      <c r="G36" s="50">
        <v>2025</v>
      </c>
      <c r="H36" s="33">
        <f t="shared" si="11"/>
        <v>660</v>
      </c>
      <c r="I36" s="33"/>
      <c r="J36" s="33">
        <v>600</v>
      </c>
      <c r="K36" s="33"/>
      <c r="L36" s="33">
        <f t="shared" si="12"/>
        <v>60</v>
      </c>
      <c r="M36" s="33"/>
      <c r="N36" s="33"/>
      <c r="O36" s="51" t="s">
        <v>158</v>
      </c>
      <c r="P36" s="51" t="s">
        <v>159</v>
      </c>
      <c r="Q36" s="171"/>
    </row>
    <row r="37" spans="1:17" s="4" customFormat="1" ht="45.75" customHeight="1">
      <c r="A37" s="78" t="s">
        <v>331</v>
      </c>
      <c r="B37" s="51" t="s">
        <v>404</v>
      </c>
      <c r="C37" s="50" t="s">
        <v>139</v>
      </c>
      <c r="D37" s="32" t="s">
        <v>257</v>
      </c>
      <c r="E37" s="50">
        <v>132</v>
      </c>
      <c r="F37" s="50">
        <v>235</v>
      </c>
      <c r="G37" s="50">
        <v>2025</v>
      </c>
      <c r="H37" s="33">
        <f t="shared" si="11"/>
        <v>1540</v>
      </c>
      <c r="I37" s="33"/>
      <c r="J37" s="33">
        <v>1400</v>
      </c>
      <c r="K37" s="33"/>
      <c r="L37" s="33">
        <f t="shared" si="12"/>
        <v>140</v>
      </c>
      <c r="M37" s="33"/>
      <c r="N37" s="33"/>
      <c r="O37" s="51" t="s">
        <v>155</v>
      </c>
      <c r="P37" s="51" t="s">
        <v>160</v>
      </c>
      <c r="Q37" s="171"/>
    </row>
    <row r="38" spans="1:17" s="69" customFormat="1" ht="24" customHeight="1">
      <c r="A38" s="67" t="s">
        <v>373</v>
      </c>
      <c r="B38" s="67" t="s">
        <v>118</v>
      </c>
      <c r="C38" s="67"/>
      <c r="D38" s="67"/>
      <c r="E38" s="67"/>
      <c r="F38" s="67"/>
      <c r="G38" s="67"/>
      <c r="H38" s="68">
        <f t="shared" ref="H38:I38" si="13">SUM(H39:H43)</f>
        <v>11000</v>
      </c>
      <c r="I38" s="68">
        <f t="shared" si="13"/>
        <v>0</v>
      </c>
      <c r="J38" s="68">
        <f>SUM(J39:J43)</f>
        <v>10000</v>
      </c>
      <c r="K38" s="68">
        <f t="shared" ref="K38:M38" si="14">SUM(K39:K43)</f>
        <v>0</v>
      </c>
      <c r="L38" s="68">
        <f t="shared" si="14"/>
        <v>1000</v>
      </c>
      <c r="M38" s="68">
        <f t="shared" si="14"/>
        <v>0</v>
      </c>
      <c r="N38" s="68"/>
      <c r="O38" s="67"/>
      <c r="P38" s="67"/>
      <c r="Q38" s="67"/>
    </row>
    <row r="39" spans="1:17" s="52" customFormat="1" ht="114.75">
      <c r="A39" s="131" t="s">
        <v>325</v>
      </c>
      <c r="B39" s="138" t="s">
        <v>190</v>
      </c>
      <c r="C39" s="137" t="s">
        <v>118</v>
      </c>
      <c r="D39" s="137" t="s">
        <v>257</v>
      </c>
      <c r="E39" s="137">
        <v>46</v>
      </c>
      <c r="F39" s="137">
        <v>168</v>
      </c>
      <c r="G39" s="137" t="s">
        <v>128</v>
      </c>
      <c r="H39" s="157">
        <f>J39+L39+N39</f>
        <v>2200</v>
      </c>
      <c r="I39" s="157"/>
      <c r="J39" s="157">
        <v>2000</v>
      </c>
      <c r="K39" s="139"/>
      <c r="L39" s="139">
        <f>J39*10%</f>
        <v>200</v>
      </c>
      <c r="M39" s="139"/>
      <c r="N39" s="139"/>
      <c r="O39" s="170" t="s">
        <v>191</v>
      </c>
      <c r="P39" s="170" t="s">
        <v>405</v>
      </c>
      <c r="Q39" s="171"/>
    </row>
    <row r="40" spans="1:17" s="130" customFormat="1" ht="63.75">
      <c r="A40" s="131" t="s">
        <v>326</v>
      </c>
      <c r="B40" s="138" t="s">
        <v>192</v>
      </c>
      <c r="C40" s="137" t="s">
        <v>118</v>
      </c>
      <c r="D40" s="137" t="s">
        <v>257</v>
      </c>
      <c r="E40" s="137">
        <v>37</v>
      </c>
      <c r="F40" s="137">
        <v>222</v>
      </c>
      <c r="G40" s="137" t="s">
        <v>90</v>
      </c>
      <c r="H40" s="157">
        <f t="shared" ref="H40:H43" si="15">J40+L40+N40</f>
        <v>2200</v>
      </c>
      <c r="I40" s="157"/>
      <c r="J40" s="157">
        <v>2000</v>
      </c>
      <c r="K40" s="139"/>
      <c r="L40" s="139">
        <f t="shared" ref="L40:L43" si="16">J40*10%</f>
        <v>200</v>
      </c>
      <c r="M40" s="139"/>
      <c r="N40" s="139"/>
      <c r="O40" s="170" t="s">
        <v>193</v>
      </c>
      <c r="P40" s="170" t="s">
        <v>194</v>
      </c>
      <c r="Q40" s="171"/>
    </row>
    <row r="41" spans="1:17" s="52" customFormat="1" ht="114.75">
      <c r="A41" s="131" t="s">
        <v>327</v>
      </c>
      <c r="B41" s="138" t="s">
        <v>195</v>
      </c>
      <c r="C41" s="137" t="s">
        <v>118</v>
      </c>
      <c r="D41" s="137" t="s">
        <v>257</v>
      </c>
      <c r="E41" s="137">
        <v>37</v>
      </c>
      <c r="F41" s="137">
        <v>222</v>
      </c>
      <c r="G41" s="137" t="s">
        <v>97</v>
      </c>
      <c r="H41" s="157">
        <f t="shared" si="15"/>
        <v>2200</v>
      </c>
      <c r="I41" s="157"/>
      <c r="J41" s="157">
        <v>2000</v>
      </c>
      <c r="K41" s="139"/>
      <c r="L41" s="139">
        <f t="shared" si="16"/>
        <v>200</v>
      </c>
      <c r="M41" s="139"/>
      <c r="N41" s="139"/>
      <c r="O41" s="170" t="s">
        <v>191</v>
      </c>
      <c r="P41" s="170" t="s">
        <v>405</v>
      </c>
      <c r="Q41" s="171"/>
    </row>
    <row r="42" spans="1:17" s="130" customFormat="1" ht="114.75">
      <c r="A42" s="131" t="s">
        <v>328</v>
      </c>
      <c r="B42" s="138" t="s">
        <v>196</v>
      </c>
      <c r="C42" s="137" t="s">
        <v>118</v>
      </c>
      <c r="D42" s="137" t="s">
        <v>257</v>
      </c>
      <c r="E42" s="137">
        <v>72</v>
      </c>
      <c r="F42" s="137">
        <v>235</v>
      </c>
      <c r="G42" s="137" t="s">
        <v>104</v>
      </c>
      <c r="H42" s="157">
        <f t="shared" si="15"/>
        <v>2200</v>
      </c>
      <c r="I42" s="157"/>
      <c r="J42" s="157">
        <v>2000</v>
      </c>
      <c r="K42" s="139"/>
      <c r="L42" s="139">
        <f t="shared" si="16"/>
        <v>200</v>
      </c>
      <c r="M42" s="139"/>
      <c r="N42" s="139"/>
      <c r="O42" s="170" t="s">
        <v>191</v>
      </c>
      <c r="P42" s="170" t="s">
        <v>405</v>
      </c>
      <c r="Q42" s="171"/>
    </row>
    <row r="43" spans="1:17" s="52" customFormat="1" ht="114.75">
      <c r="A43" s="131" t="s">
        <v>329</v>
      </c>
      <c r="B43" s="138" t="s">
        <v>197</v>
      </c>
      <c r="C43" s="137" t="s">
        <v>118</v>
      </c>
      <c r="D43" s="137" t="s">
        <v>257</v>
      </c>
      <c r="E43" s="137">
        <v>75</v>
      </c>
      <c r="F43" s="137">
        <v>278</v>
      </c>
      <c r="G43" s="137" t="s">
        <v>129</v>
      </c>
      <c r="H43" s="157">
        <f t="shared" si="15"/>
        <v>2200</v>
      </c>
      <c r="I43" s="157"/>
      <c r="J43" s="157">
        <v>2000</v>
      </c>
      <c r="K43" s="139"/>
      <c r="L43" s="139">
        <f t="shared" si="16"/>
        <v>200</v>
      </c>
      <c r="M43" s="139"/>
      <c r="N43" s="139"/>
      <c r="O43" s="170" t="s">
        <v>191</v>
      </c>
      <c r="P43" s="170" t="s">
        <v>405</v>
      </c>
      <c r="Q43" s="171"/>
    </row>
    <row r="44" spans="1:17" s="69" customFormat="1" ht="24" customHeight="1">
      <c r="A44" s="67" t="s">
        <v>375</v>
      </c>
      <c r="B44" s="67" t="s">
        <v>406</v>
      </c>
      <c r="C44" s="67"/>
      <c r="D44" s="67"/>
      <c r="E44" s="67"/>
      <c r="F44" s="67"/>
      <c r="G44" s="67"/>
      <c r="H44" s="68">
        <f t="shared" ref="H44:I44" si="17">SUM(H45:H58)</f>
        <v>16500</v>
      </c>
      <c r="I44" s="68">
        <f t="shared" si="17"/>
        <v>0</v>
      </c>
      <c r="J44" s="68">
        <f>SUM(J45:J58)</f>
        <v>15000</v>
      </c>
      <c r="K44" s="68">
        <f t="shared" ref="K44:M44" si="18">SUM(K45:K58)</f>
        <v>0</v>
      </c>
      <c r="L44" s="68">
        <f t="shared" si="18"/>
        <v>1500</v>
      </c>
      <c r="M44" s="68">
        <f t="shared" si="18"/>
        <v>0</v>
      </c>
      <c r="N44" s="68"/>
      <c r="O44" s="67"/>
      <c r="P44" s="67"/>
      <c r="Q44" s="67"/>
    </row>
    <row r="45" spans="1:17" s="128" customFormat="1" ht="87" customHeight="1">
      <c r="A45" s="127" t="s">
        <v>325</v>
      </c>
      <c r="B45" s="141" t="s">
        <v>216</v>
      </c>
      <c r="C45" s="76" t="s">
        <v>407</v>
      </c>
      <c r="D45" s="54" t="s">
        <v>492</v>
      </c>
      <c r="E45" s="76">
        <v>67</v>
      </c>
      <c r="F45" s="76">
        <v>213</v>
      </c>
      <c r="G45" s="76">
        <v>2021</v>
      </c>
      <c r="H45" s="157">
        <f>J45+L45+N45</f>
        <v>1100</v>
      </c>
      <c r="I45" s="157"/>
      <c r="J45" s="157">
        <v>1000</v>
      </c>
      <c r="K45" s="157"/>
      <c r="L45" s="157">
        <f>J45*10%</f>
        <v>100</v>
      </c>
      <c r="M45" s="157"/>
      <c r="N45" s="157"/>
      <c r="O45" s="76" t="s">
        <v>217</v>
      </c>
      <c r="P45" s="76" t="s">
        <v>218</v>
      </c>
      <c r="Q45" s="129"/>
    </row>
    <row r="46" spans="1:17" s="128" customFormat="1" ht="87" customHeight="1">
      <c r="A46" s="127" t="s">
        <v>326</v>
      </c>
      <c r="B46" s="141" t="s">
        <v>219</v>
      </c>
      <c r="C46" s="76" t="s">
        <v>407</v>
      </c>
      <c r="D46" s="54" t="s">
        <v>492</v>
      </c>
      <c r="E46" s="76">
        <v>74</v>
      </c>
      <c r="F46" s="76">
        <v>240</v>
      </c>
      <c r="G46" s="76">
        <v>2021</v>
      </c>
      <c r="H46" s="157">
        <f t="shared" ref="H46:H58" si="19">J46+L46+N46</f>
        <v>1100</v>
      </c>
      <c r="I46" s="157"/>
      <c r="J46" s="157">
        <v>1000</v>
      </c>
      <c r="K46" s="157"/>
      <c r="L46" s="157">
        <f t="shared" ref="L46:L58" si="20">J46*10%</f>
        <v>100</v>
      </c>
      <c r="M46" s="157"/>
      <c r="N46" s="157"/>
      <c r="O46" s="76" t="s">
        <v>217</v>
      </c>
      <c r="P46" s="76" t="s">
        <v>218</v>
      </c>
      <c r="Q46" s="129"/>
    </row>
    <row r="47" spans="1:17" s="128" customFormat="1" ht="97.5" customHeight="1">
      <c r="A47" s="127" t="s">
        <v>327</v>
      </c>
      <c r="B47" s="141" t="s">
        <v>227</v>
      </c>
      <c r="C47" s="76" t="s">
        <v>407</v>
      </c>
      <c r="D47" s="54" t="s">
        <v>492</v>
      </c>
      <c r="E47" s="76">
        <v>74</v>
      </c>
      <c r="F47" s="76">
        <v>240</v>
      </c>
      <c r="G47" s="76">
        <v>2021</v>
      </c>
      <c r="H47" s="157">
        <f t="shared" si="19"/>
        <v>1100</v>
      </c>
      <c r="I47" s="157"/>
      <c r="J47" s="157">
        <v>1000</v>
      </c>
      <c r="K47" s="157"/>
      <c r="L47" s="157">
        <f t="shared" si="20"/>
        <v>100</v>
      </c>
      <c r="M47" s="157"/>
      <c r="N47" s="157"/>
      <c r="O47" s="76" t="s">
        <v>228</v>
      </c>
      <c r="P47" s="76" t="s">
        <v>225</v>
      </c>
      <c r="Q47" s="129"/>
    </row>
    <row r="48" spans="1:17" s="128" customFormat="1" ht="67.5" customHeight="1">
      <c r="A48" s="127" t="s">
        <v>328</v>
      </c>
      <c r="B48" s="141" t="s">
        <v>226</v>
      </c>
      <c r="C48" s="76" t="s">
        <v>407</v>
      </c>
      <c r="D48" s="54" t="s">
        <v>492</v>
      </c>
      <c r="E48" s="76">
        <v>52</v>
      </c>
      <c r="F48" s="76">
        <v>210</v>
      </c>
      <c r="G48" s="76">
        <v>2022</v>
      </c>
      <c r="H48" s="157">
        <f t="shared" si="19"/>
        <v>2200</v>
      </c>
      <c r="I48" s="157"/>
      <c r="J48" s="157">
        <v>2000</v>
      </c>
      <c r="K48" s="157"/>
      <c r="L48" s="157">
        <f t="shared" si="20"/>
        <v>200</v>
      </c>
      <c r="M48" s="157"/>
      <c r="N48" s="157"/>
      <c r="O48" s="76" t="s">
        <v>224</v>
      </c>
      <c r="P48" s="76" t="s">
        <v>225</v>
      </c>
      <c r="Q48" s="129"/>
    </row>
    <row r="49" spans="1:17" s="128" customFormat="1" ht="97.5" customHeight="1">
      <c r="A49" s="127" t="s">
        <v>329</v>
      </c>
      <c r="B49" s="141" t="s">
        <v>229</v>
      </c>
      <c r="C49" s="76" t="s">
        <v>407</v>
      </c>
      <c r="D49" s="54" t="s">
        <v>492</v>
      </c>
      <c r="E49" s="76">
        <v>30</v>
      </c>
      <c r="F49" s="76">
        <v>120</v>
      </c>
      <c r="G49" s="76">
        <v>2022</v>
      </c>
      <c r="H49" s="157">
        <f t="shared" si="19"/>
        <v>1100</v>
      </c>
      <c r="I49" s="157"/>
      <c r="J49" s="157">
        <v>1000</v>
      </c>
      <c r="K49" s="157"/>
      <c r="L49" s="157">
        <f t="shared" si="20"/>
        <v>100</v>
      </c>
      <c r="M49" s="157"/>
      <c r="N49" s="157"/>
      <c r="O49" s="76" t="s">
        <v>230</v>
      </c>
      <c r="P49" s="76" t="s">
        <v>225</v>
      </c>
      <c r="Q49" s="129"/>
    </row>
    <row r="50" spans="1:17" s="128" customFormat="1" ht="81.75" customHeight="1">
      <c r="A50" s="127" t="s">
        <v>330</v>
      </c>
      <c r="B50" s="141" t="s">
        <v>223</v>
      </c>
      <c r="C50" s="76" t="s">
        <v>407</v>
      </c>
      <c r="D50" s="54" t="s">
        <v>492</v>
      </c>
      <c r="E50" s="76">
        <v>48</v>
      </c>
      <c r="F50" s="76">
        <v>156</v>
      </c>
      <c r="G50" s="76">
        <v>2023</v>
      </c>
      <c r="H50" s="157">
        <f t="shared" si="19"/>
        <v>1650</v>
      </c>
      <c r="I50" s="157"/>
      <c r="J50" s="157">
        <v>1500</v>
      </c>
      <c r="K50" s="157"/>
      <c r="L50" s="157">
        <f t="shared" si="20"/>
        <v>150</v>
      </c>
      <c r="M50" s="157"/>
      <c r="N50" s="157"/>
      <c r="O50" s="76" t="s">
        <v>224</v>
      </c>
      <c r="P50" s="76" t="s">
        <v>225</v>
      </c>
      <c r="Q50" s="129"/>
    </row>
    <row r="51" spans="1:17" s="128" customFormat="1" ht="97.5" customHeight="1">
      <c r="A51" s="127" t="s">
        <v>331</v>
      </c>
      <c r="B51" s="141" t="s">
        <v>231</v>
      </c>
      <c r="C51" s="76" t="s">
        <v>407</v>
      </c>
      <c r="D51" s="54" t="s">
        <v>492</v>
      </c>
      <c r="E51" s="76">
        <v>41</v>
      </c>
      <c r="F51" s="76">
        <v>140</v>
      </c>
      <c r="G51" s="76">
        <v>2023</v>
      </c>
      <c r="H51" s="157">
        <f t="shared" si="19"/>
        <v>550</v>
      </c>
      <c r="I51" s="157"/>
      <c r="J51" s="157">
        <v>500</v>
      </c>
      <c r="K51" s="157"/>
      <c r="L51" s="157">
        <f t="shared" si="20"/>
        <v>50</v>
      </c>
      <c r="M51" s="157"/>
      <c r="N51" s="157"/>
      <c r="O51" s="76" t="s">
        <v>232</v>
      </c>
      <c r="P51" s="76" t="s">
        <v>225</v>
      </c>
      <c r="Q51" s="129"/>
    </row>
    <row r="52" spans="1:17" s="128" customFormat="1" ht="97.5" customHeight="1">
      <c r="A52" s="127" t="s">
        <v>332</v>
      </c>
      <c r="B52" s="141" t="s">
        <v>235</v>
      </c>
      <c r="C52" s="76" t="s">
        <v>407</v>
      </c>
      <c r="D52" s="54" t="s">
        <v>492</v>
      </c>
      <c r="E52" s="76">
        <v>35</v>
      </c>
      <c r="F52" s="76">
        <v>112</v>
      </c>
      <c r="G52" s="76">
        <v>2023</v>
      </c>
      <c r="H52" s="157">
        <f t="shared" si="19"/>
        <v>1100</v>
      </c>
      <c r="I52" s="157"/>
      <c r="J52" s="157">
        <v>1000</v>
      </c>
      <c r="K52" s="157"/>
      <c r="L52" s="157">
        <f t="shared" si="20"/>
        <v>100</v>
      </c>
      <c r="M52" s="157"/>
      <c r="N52" s="157"/>
      <c r="O52" s="76" t="s">
        <v>228</v>
      </c>
      <c r="P52" s="76" t="s">
        <v>225</v>
      </c>
      <c r="Q52" s="129"/>
    </row>
    <row r="53" spans="1:17" s="128" customFormat="1" ht="97.5" customHeight="1">
      <c r="A53" s="127" t="s">
        <v>333</v>
      </c>
      <c r="B53" s="141" t="s">
        <v>233</v>
      </c>
      <c r="C53" s="76" t="s">
        <v>407</v>
      </c>
      <c r="D53" s="54" t="s">
        <v>492</v>
      </c>
      <c r="E53" s="76">
        <v>25</v>
      </c>
      <c r="F53" s="76">
        <v>100</v>
      </c>
      <c r="G53" s="76">
        <v>2024</v>
      </c>
      <c r="H53" s="157">
        <f t="shared" si="19"/>
        <v>1100</v>
      </c>
      <c r="I53" s="157"/>
      <c r="J53" s="157">
        <v>1000</v>
      </c>
      <c r="K53" s="157"/>
      <c r="L53" s="157">
        <f t="shared" si="20"/>
        <v>100</v>
      </c>
      <c r="M53" s="157"/>
      <c r="N53" s="157"/>
      <c r="O53" s="76" t="s">
        <v>234</v>
      </c>
      <c r="P53" s="76" t="s">
        <v>225</v>
      </c>
      <c r="Q53" s="129"/>
    </row>
    <row r="54" spans="1:17" s="128" customFormat="1" ht="86.25" customHeight="1">
      <c r="A54" s="127" t="s">
        <v>334</v>
      </c>
      <c r="B54" s="141" t="s">
        <v>213</v>
      </c>
      <c r="C54" s="76" t="s">
        <v>407</v>
      </c>
      <c r="D54" s="54" t="s">
        <v>492</v>
      </c>
      <c r="E54" s="76">
        <v>32</v>
      </c>
      <c r="F54" s="76">
        <v>128</v>
      </c>
      <c r="G54" s="76">
        <v>2024</v>
      </c>
      <c r="H54" s="157">
        <f t="shared" si="19"/>
        <v>2200</v>
      </c>
      <c r="I54" s="157"/>
      <c r="J54" s="157">
        <v>2000</v>
      </c>
      <c r="K54" s="157"/>
      <c r="L54" s="157">
        <f t="shared" si="20"/>
        <v>200</v>
      </c>
      <c r="M54" s="157"/>
      <c r="N54" s="157"/>
      <c r="O54" s="76" t="s">
        <v>214</v>
      </c>
      <c r="P54" s="76" t="s">
        <v>215</v>
      </c>
      <c r="Q54" s="129"/>
    </row>
    <row r="55" spans="1:17" s="128" customFormat="1" ht="85.5" customHeight="1">
      <c r="A55" s="127" t="s">
        <v>335</v>
      </c>
      <c r="B55" s="141" t="s">
        <v>220</v>
      </c>
      <c r="C55" s="76" t="s">
        <v>407</v>
      </c>
      <c r="D55" s="54" t="s">
        <v>492</v>
      </c>
      <c r="E55" s="76">
        <v>34</v>
      </c>
      <c r="F55" s="76">
        <v>106</v>
      </c>
      <c r="G55" s="76">
        <v>2025</v>
      </c>
      <c r="H55" s="157">
        <f t="shared" si="19"/>
        <v>1100</v>
      </c>
      <c r="I55" s="157"/>
      <c r="J55" s="157">
        <v>1000</v>
      </c>
      <c r="K55" s="157"/>
      <c r="L55" s="157">
        <f t="shared" si="20"/>
        <v>100</v>
      </c>
      <c r="M55" s="157"/>
      <c r="N55" s="157"/>
      <c r="O55" s="76" t="s">
        <v>217</v>
      </c>
      <c r="P55" s="76" t="s">
        <v>221</v>
      </c>
      <c r="Q55" s="129"/>
    </row>
    <row r="56" spans="1:17" s="128" customFormat="1" ht="85.5" customHeight="1">
      <c r="A56" s="127" t="s">
        <v>336</v>
      </c>
      <c r="B56" s="141" t="s">
        <v>222</v>
      </c>
      <c r="C56" s="76" t="s">
        <v>407</v>
      </c>
      <c r="D56" s="54" t="s">
        <v>492</v>
      </c>
      <c r="E56" s="76">
        <v>57</v>
      </c>
      <c r="F56" s="76">
        <v>200</v>
      </c>
      <c r="G56" s="76">
        <v>2025</v>
      </c>
      <c r="H56" s="157">
        <f t="shared" si="19"/>
        <v>1100</v>
      </c>
      <c r="I56" s="157"/>
      <c r="J56" s="157">
        <v>1000</v>
      </c>
      <c r="K56" s="157"/>
      <c r="L56" s="157">
        <f t="shared" si="20"/>
        <v>100</v>
      </c>
      <c r="M56" s="157"/>
      <c r="N56" s="157"/>
      <c r="O56" s="76" t="s">
        <v>217</v>
      </c>
      <c r="P56" s="76" t="s">
        <v>221</v>
      </c>
      <c r="Q56" s="129"/>
    </row>
    <row r="57" spans="1:17" s="128" customFormat="1" ht="97.5" customHeight="1">
      <c r="A57" s="127" t="s">
        <v>337</v>
      </c>
      <c r="B57" s="141" t="s">
        <v>236</v>
      </c>
      <c r="C57" s="76" t="s">
        <v>407</v>
      </c>
      <c r="D57" s="54" t="s">
        <v>492</v>
      </c>
      <c r="E57" s="76">
        <v>40</v>
      </c>
      <c r="F57" s="76">
        <v>160</v>
      </c>
      <c r="G57" s="76">
        <v>2025</v>
      </c>
      <c r="H57" s="157">
        <f t="shared" si="19"/>
        <v>550</v>
      </c>
      <c r="I57" s="157"/>
      <c r="J57" s="157">
        <v>500</v>
      </c>
      <c r="K57" s="157"/>
      <c r="L57" s="157">
        <f t="shared" si="20"/>
        <v>50</v>
      </c>
      <c r="M57" s="157"/>
      <c r="N57" s="157"/>
      <c r="O57" s="76" t="s">
        <v>234</v>
      </c>
      <c r="P57" s="76" t="s">
        <v>225</v>
      </c>
      <c r="Q57" s="129"/>
    </row>
    <row r="58" spans="1:17" s="128" customFormat="1" ht="97.5" customHeight="1">
      <c r="A58" s="127" t="s">
        <v>338</v>
      </c>
      <c r="B58" s="141" t="s">
        <v>237</v>
      </c>
      <c r="C58" s="76" t="s">
        <v>407</v>
      </c>
      <c r="D58" s="54" t="s">
        <v>492</v>
      </c>
      <c r="E58" s="76">
        <v>32</v>
      </c>
      <c r="F58" s="76">
        <v>98</v>
      </c>
      <c r="G58" s="76">
        <v>2025</v>
      </c>
      <c r="H58" s="157">
        <f t="shared" si="19"/>
        <v>550</v>
      </c>
      <c r="I58" s="157"/>
      <c r="J58" s="157">
        <v>500</v>
      </c>
      <c r="K58" s="157"/>
      <c r="L58" s="157">
        <f t="shared" si="20"/>
        <v>50</v>
      </c>
      <c r="M58" s="157"/>
      <c r="N58" s="157"/>
      <c r="O58" s="76" t="s">
        <v>238</v>
      </c>
      <c r="P58" s="76" t="s">
        <v>225</v>
      </c>
      <c r="Q58" s="129"/>
    </row>
    <row r="59" spans="1:17" s="69" customFormat="1" ht="24" customHeight="1">
      <c r="A59" s="67" t="s">
        <v>376</v>
      </c>
      <c r="B59" s="67" t="s">
        <v>341</v>
      </c>
      <c r="C59" s="67"/>
      <c r="D59" s="67"/>
      <c r="E59" s="67"/>
      <c r="F59" s="67"/>
      <c r="G59" s="67"/>
      <c r="H59" s="68">
        <f t="shared" ref="H59:I59" si="21">SUM(H60:H65)</f>
        <v>11000</v>
      </c>
      <c r="I59" s="68">
        <f t="shared" si="21"/>
        <v>0</v>
      </c>
      <c r="J59" s="68">
        <f>SUM(J60:J65)</f>
        <v>10000</v>
      </c>
      <c r="K59" s="68">
        <f t="shared" ref="K59:M59" si="22">SUM(K60:K65)</f>
        <v>0</v>
      </c>
      <c r="L59" s="68">
        <f t="shared" si="22"/>
        <v>1000</v>
      </c>
      <c r="M59" s="68">
        <f t="shared" si="22"/>
        <v>0</v>
      </c>
      <c r="N59" s="68"/>
      <c r="O59" s="67"/>
      <c r="P59" s="67"/>
      <c r="Q59" s="67"/>
    </row>
    <row r="60" spans="1:17" s="115" customFormat="1" ht="52.5" customHeight="1">
      <c r="A60" s="110" t="s">
        <v>325</v>
      </c>
      <c r="B60" s="140" t="s">
        <v>241</v>
      </c>
      <c r="C60" s="31" t="s">
        <v>461</v>
      </c>
      <c r="D60" s="31" t="s">
        <v>257</v>
      </c>
      <c r="E60" s="31">
        <v>62</v>
      </c>
      <c r="F60" s="31">
        <v>220</v>
      </c>
      <c r="G60" s="31">
        <v>2024</v>
      </c>
      <c r="H60" s="116">
        <f>I60+J60+K60+L60+M60+N60</f>
        <v>2200</v>
      </c>
      <c r="I60" s="116"/>
      <c r="J60" s="116">
        <v>2000</v>
      </c>
      <c r="K60" s="116"/>
      <c r="L60" s="116">
        <f>J60*10%</f>
        <v>200</v>
      </c>
      <c r="M60" s="116"/>
      <c r="N60" s="116"/>
      <c r="O60" s="119" t="s">
        <v>240</v>
      </c>
      <c r="P60" s="119" t="s">
        <v>242</v>
      </c>
      <c r="Q60" s="31"/>
    </row>
    <row r="61" spans="1:17" s="115" customFormat="1" ht="52.5" customHeight="1">
      <c r="A61" s="110" t="s">
        <v>326</v>
      </c>
      <c r="B61" s="140" t="s">
        <v>462</v>
      </c>
      <c r="C61" s="31" t="s">
        <v>463</v>
      </c>
      <c r="D61" s="31" t="s">
        <v>257</v>
      </c>
      <c r="E61" s="114">
        <v>64</v>
      </c>
      <c r="F61" s="114">
        <v>247</v>
      </c>
      <c r="G61" s="114">
        <v>2025</v>
      </c>
      <c r="H61" s="116">
        <f t="shared" ref="H61:H65" si="23">I61+J61+K61+L61+M61+N61</f>
        <v>2200</v>
      </c>
      <c r="I61" s="114"/>
      <c r="J61" s="113">
        <v>2000</v>
      </c>
      <c r="K61" s="114"/>
      <c r="L61" s="116">
        <f t="shared" ref="L61:L65" si="24">J61*10%</f>
        <v>200</v>
      </c>
      <c r="M61" s="114"/>
      <c r="N61" s="116"/>
      <c r="O61" s="119" t="s">
        <v>464</v>
      </c>
      <c r="P61" s="119" t="s">
        <v>465</v>
      </c>
      <c r="Q61" s="169"/>
    </row>
    <row r="62" spans="1:17" s="111" customFormat="1" ht="90">
      <c r="A62" s="110" t="s">
        <v>327</v>
      </c>
      <c r="B62" s="140" t="s">
        <v>243</v>
      </c>
      <c r="C62" s="31" t="s">
        <v>466</v>
      </c>
      <c r="D62" s="31" t="s">
        <v>257</v>
      </c>
      <c r="E62" s="31">
        <v>61</v>
      </c>
      <c r="F62" s="31">
        <v>272</v>
      </c>
      <c r="G62" s="31">
        <v>2023</v>
      </c>
      <c r="H62" s="116">
        <f t="shared" si="23"/>
        <v>2200</v>
      </c>
      <c r="I62" s="169"/>
      <c r="J62" s="134">
        <v>2000</v>
      </c>
      <c r="K62" s="134"/>
      <c r="L62" s="116">
        <f t="shared" si="24"/>
        <v>200</v>
      </c>
      <c r="M62" s="134"/>
      <c r="N62" s="116"/>
      <c r="O62" s="140" t="s">
        <v>244</v>
      </c>
      <c r="P62" s="140" t="s">
        <v>245</v>
      </c>
      <c r="Q62" s="169"/>
    </row>
    <row r="63" spans="1:17" s="136" customFormat="1" ht="45">
      <c r="A63" s="109" t="s">
        <v>328</v>
      </c>
      <c r="B63" s="142" t="s">
        <v>246</v>
      </c>
      <c r="C63" s="177" t="s">
        <v>467</v>
      </c>
      <c r="D63" s="31" t="s">
        <v>257</v>
      </c>
      <c r="E63" s="177">
        <v>98</v>
      </c>
      <c r="F63" s="177">
        <f>97+346</f>
        <v>443</v>
      </c>
      <c r="G63" s="177">
        <v>2021</v>
      </c>
      <c r="H63" s="116">
        <f t="shared" si="23"/>
        <v>2200</v>
      </c>
      <c r="I63" s="134"/>
      <c r="J63" s="134">
        <v>2000</v>
      </c>
      <c r="K63" s="134"/>
      <c r="L63" s="116">
        <f t="shared" si="24"/>
        <v>200</v>
      </c>
      <c r="M63" s="134"/>
      <c r="N63" s="116"/>
      <c r="O63" s="142" t="s">
        <v>247</v>
      </c>
      <c r="P63" s="142" t="s">
        <v>248</v>
      </c>
      <c r="Q63" s="168"/>
    </row>
    <row r="64" spans="1:17" s="111" customFormat="1" ht="30">
      <c r="A64" s="110" t="s">
        <v>329</v>
      </c>
      <c r="B64" s="140" t="s">
        <v>249</v>
      </c>
      <c r="C64" s="31" t="s">
        <v>468</v>
      </c>
      <c r="D64" s="31" t="s">
        <v>257</v>
      </c>
      <c r="E64" s="31">
        <v>35</v>
      </c>
      <c r="F64" s="31">
        <v>136</v>
      </c>
      <c r="G64" s="31">
        <v>2022</v>
      </c>
      <c r="H64" s="116">
        <f t="shared" si="23"/>
        <v>1100</v>
      </c>
      <c r="I64" s="134"/>
      <c r="J64" s="134">
        <v>1000</v>
      </c>
      <c r="K64" s="134"/>
      <c r="L64" s="116">
        <f t="shared" si="24"/>
        <v>100</v>
      </c>
      <c r="M64" s="134"/>
      <c r="N64" s="116"/>
      <c r="O64" s="140" t="s">
        <v>250</v>
      </c>
      <c r="P64" s="140" t="s">
        <v>251</v>
      </c>
      <c r="Q64" s="169"/>
    </row>
    <row r="65" spans="1:17" s="111" customFormat="1" ht="30">
      <c r="A65" s="110" t="s">
        <v>330</v>
      </c>
      <c r="B65" s="140" t="s">
        <v>252</v>
      </c>
      <c r="C65" s="31" t="s">
        <v>468</v>
      </c>
      <c r="D65" s="31" t="s">
        <v>257</v>
      </c>
      <c r="E65" s="31">
        <v>35</v>
      </c>
      <c r="F65" s="31">
        <v>136</v>
      </c>
      <c r="G65" s="31">
        <v>2022</v>
      </c>
      <c r="H65" s="116">
        <f t="shared" si="23"/>
        <v>1100</v>
      </c>
      <c r="I65" s="134"/>
      <c r="J65" s="134">
        <v>1000</v>
      </c>
      <c r="K65" s="134"/>
      <c r="L65" s="116">
        <f t="shared" si="24"/>
        <v>100</v>
      </c>
      <c r="M65" s="134"/>
      <c r="N65" s="116"/>
      <c r="O65" s="140" t="s">
        <v>250</v>
      </c>
      <c r="P65" s="140" t="s">
        <v>251</v>
      </c>
      <c r="Q65" s="169"/>
    </row>
    <row r="66" spans="1:17" s="69" customFormat="1" ht="24" customHeight="1">
      <c r="A66" s="67" t="s">
        <v>377</v>
      </c>
      <c r="B66" s="67" t="s">
        <v>371</v>
      </c>
      <c r="C66" s="67"/>
      <c r="D66" s="67"/>
      <c r="E66" s="67"/>
      <c r="F66" s="67"/>
      <c r="G66" s="67"/>
      <c r="H66" s="68">
        <f t="shared" ref="H66:I66" si="25">SUM(H67:H76)</f>
        <v>11000</v>
      </c>
      <c r="I66" s="68">
        <f t="shared" si="25"/>
        <v>0</v>
      </c>
      <c r="J66" s="68">
        <f>SUM(J67:J76)</f>
        <v>10000</v>
      </c>
      <c r="K66" s="68">
        <f t="shared" ref="K66:M66" si="26">SUM(K67:K76)</f>
        <v>0</v>
      </c>
      <c r="L66" s="68">
        <f t="shared" si="26"/>
        <v>1000</v>
      </c>
      <c r="M66" s="68">
        <f t="shared" si="26"/>
        <v>0</v>
      </c>
      <c r="N66" s="68"/>
      <c r="O66" s="67"/>
      <c r="P66" s="67"/>
      <c r="Q66" s="67"/>
    </row>
    <row r="67" spans="1:17" s="125" customFormat="1" ht="51">
      <c r="A67" s="50">
        <v>1</v>
      </c>
      <c r="B67" s="81" t="s">
        <v>264</v>
      </c>
      <c r="C67" s="50" t="s">
        <v>265</v>
      </c>
      <c r="D67" s="50" t="s">
        <v>257</v>
      </c>
      <c r="E67" s="50">
        <v>110</v>
      </c>
      <c r="F67" s="50">
        <v>662</v>
      </c>
      <c r="G67" s="50">
        <v>2021</v>
      </c>
      <c r="H67" s="139">
        <f>J67+L67+N67</f>
        <v>1210</v>
      </c>
      <c r="I67" s="139"/>
      <c r="J67" s="126">
        <v>1100</v>
      </c>
      <c r="K67" s="139"/>
      <c r="L67" s="139">
        <f>J67*10%</f>
        <v>110</v>
      </c>
      <c r="M67" s="139"/>
      <c r="N67" s="80"/>
      <c r="O67" s="167" t="s">
        <v>266</v>
      </c>
      <c r="P67" s="50" t="s">
        <v>408</v>
      </c>
      <c r="Q67" s="166"/>
    </row>
    <row r="68" spans="1:17" s="125" customFormat="1" ht="51">
      <c r="A68" s="50">
        <v>2</v>
      </c>
      <c r="B68" s="81" t="s">
        <v>409</v>
      </c>
      <c r="C68" s="50" t="s">
        <v>265</v>
      </c>
      <c r="D68" s="50" t="s">
        <v>257</v>
      </c>
      <c r="E68" s="50">
        <v>178</v>
      </c>
      <c r="F68" s="50">
        <v>1126</v>
      </c>
      <c r="G68" s="50">
        <v>2021</v>
      </c>
      <c r="H68" s="139">
        <f t="shared" ref="H68:H76" si="27">J68+L68+N68</f>
        <v>990</v>
      </c>
      <c r="I68" s="139"/>
      <c r="J68" s="139">
        <v>900</v>
      </c>
      <c r="K68" s="139"/>
      <c r="L68" s="139">
        <f t="shared" ref="L68:L76" si="28">J68*10%</f>
        <v>90</v>
      </c>
      <c r="M68" s="139"/>
      <c r="N68" s="80"/>
      <c r="O68" s="167" t="s">
        <v>266</v>
      </c>
      <c r="P68" s="50" t="s">
        <v>410</v>
      </c>
      <c r="Q68" s="166"/>
    </row>
    <row r="69" spans="1:17" s="125" customFormat="1" ht="51">
      <c r="A69" s="50">
        <v>3</v>
      </c>
      <c r="B69" s="81" t="s">
        <v>267</v>
      </c>
      <c r="C69" s="50" t="s">
        <v>265</v>
      </c>
      <c r="D69" s="50" t="s">
        <v>257</v>
      </c>
      <c r="E69" s="50">
        <v>178</v>
      </c>
      <c r="F69" s="50">
        <v>1126</v>
      </c>
      <c r="G69" s="50">
        <v>2022</v>
      </c>
      <c r="H69" s="139">
        <f t="shared" si="27"/>
        <v>1100</v>
      </c>
      <c r="I69" s="139"/>
      <c r="J69" s="139">
        <v>1000</v>
      </c>
      <c r="K69" s="139"/>
      <c r="L69" s="139">
        <f t="shared" si="28"/>
        <v>100</v>
      </c>
      <c r="M69" s="139"/>
      <c r="N69" s="80"/>
      <c r="O69" s="167" t="s">
        <v>266</v>
      </c>
      <c r="P69" s="50" t="s">
        <v>411</v>
      </c>
      <c r="Q69" s="166"/>
    </row>
    <row r="70" spans="1:17" s="125" customFormat="1" ht="51">
      <c r="A70" s="50">
        <v>4</v>
      </c>
      <c r="B70" s="81" t="s">
        <v>412</v>
      </c>
      <c r="C70" s="50" t="s">
        <v>265</v>
      </c>
      <c r="D70" s="50" t="s">
        <v>257</v>
      </c>
      <c r="E70" s="50">
        <v>110</v>
      </c>
      <c r="F70" s="50">
        <v>662</v>
      </c>
      <c r="G70" s="50">
        <v>2022</v>
      </c>
      <c r="H70" s="139">
        <f t="shared" si="27"/>
        <v>1100</v>
      </c>
      <c r="I70" s="139"/>
      <c r="J70" s="139">
        <v>1000</v>
      </c>
      <c r="K70" s="139"/>
      <c r="L70" s="139">
        <f t="shared" si="28"/>
        <v>100</v>
      </c>
      <c r="M70" s="139"/>
      <c r="N70" s="80"/>
      <c r="O70" s="167" t="s">
        <v>266</v>
      </c>
      <c r="P70" s="50" t="s">
        <v>413</v>
      </c>
      <c r="Q70" s="166"/>
    </row>
    <row r="71" spans="1:17" s="125" customFormat="1" ht="51">
      <c r="A71" s="50">
        <v>5</v>
      </c>
      <c r="B71" s="81" t="s">
        <v>268</v>
      </c>
      <c r="C71" s="50" t="s">
        <v>265</v>
      </c>
      <c r="D71" s="50" t="s">
        <v>257</v>
      </c>
      <c r="E71" s="50">
        <v>178</v>
      </c>
      <c r="F71" s="50">
        <v>1126</v>
      </c>
      <c r="G71" s="50">
        <v>2023</v>
      </c>
      <c r="H71" s="139">
        <f t="shared" si="27"/>
        <v>1100</v>
      </c>
      <c r="I71" s="139"/>
      <c r="J71" s="139">
        <v>1000</v>
      </c>
      <c r="K71" s="139"/>
      <c r="L71" s="139">
        <f t="shared" si="28"/>
        <v>100</v>
      </c>
      <c r="M71" s="139"/>
      <c r="N71" s="80"/>
      <c r="O71" s="167" t="s">
        <v>266</v>
      </c>
      <c r="P71" s="50" t="s">
        <v>414</v>
      </c>
      <c r="Q71" s="166"/>
    </row>
    <row r="72" spans="1:17" s="125" customFormat="1" ht="51">
      <c r="A72" s="50">
        <v>6</v>
      </c>
      <c r="B72" s="81" t="s">
        <v>415</v>
      </c>
      <c r="C72" s="50" t="s">
        <v>265</v>
      </c>
      <c r="D72" s="50" t="s">
        <v>257</v>
      </c>
      <c r="E72" s="50">
        <v>178</v>
      </c>
      <c r="F72" s="50">
        <v>1126</v>
      </c>
      <c r="G72" s="50">
        <v>2023</v>
      </c>
      <c r="H72" s="139">
        <f t="shared" si="27"/>
        <v>1100</v>
      </c>
      <c r="I72" s="139"/>
      <c r="J72" s="139">
        <v>1000</v>
      </c>
      <c r="K72" s="139"/>
      <c r="L72" s="139">
        <f t="shared" si="28"/>
        <v>100</v>
      </c>
      <c r="M72" s="139"/>
      <c r="N72" s="80"/>
      <c r="O72" s="167" t="s">
        <v>266</v>
      </c>
      <c r="P72" s="50" t="s">
        <v>416</v>
      </c>
      <c r="Q72" s="166"/>
    </row>
    <row r="73" spans="1:17" s="125" customFormat="1" ht="51">
      <c r="A73" s="50">
        <v>7</v>
      </c>
      <c r="B73" s="81" t="s">
        <v>269</v>
      </c>
      <c r="C73" s="50" t="s">
        <v>265</v>
      </c>
      <c r="D73" s="50" t="s">
        <v>257</v>
      </c>
      <c r="E73" s="50">
        <v>49</v>
      </c>
      <c r="F73" s="50">
        <v>261</v>
      </c>
      <c r="G73" s="50">
        <v>2024</v>
      </c>
      <c r="H73" s="139">
        <f t="shared" si="27"/>
        <v>990</v>
      </c>
      <c r="I73" s="139"/>
      <c r="J73" s="139">
        <v>900</v>
      </c>
      <c r="K73" s="139"/>
      <c r="L73" s="139">
        <f t="shared" si="28"/>
        <v>90</v>
      </c>
      <c r="M73" s="139"/>
      <c r="N73" s="80"/>
      <c r="O73" s="167" t="s">
        <v>266</v>
      </c>
      <c r="P73" s="50" t="s">
        <v>417</v>
      </c>
      <c r="Q73" s="166"/>
    </row>
    <row r="74" spans="1:17" s="125" customFormat="1" ht="51">
      <c r="A74" s="50">
        <v>8</v>
      </c>
      <c r="B74" s="81" t="s">
        <v>418</v>
      </c>
      <c r="C74" s="50" t="s">
        <v>265</v>
      </c>
      <c r="D74" s="50" t="s">
        <v>257</v>
      </c>
      <c r="E74" s="50">
        <v>57</v>
      </c>
      <c r="F74" s="50">
        <v>291</v>
      </c>
      <c r="G74" s="50">
        <v>2024</v>
      </c>
      <c r="H74" s="139">
        <f t="shared" si="27"/>
        <v>1210</v>
      </c>
      <c r="I74" s="139"/>
      <c r="J74" s="139">
        <v>1100</v>
      </c>
      <c r="K74" s="139"/>
      <c r="L74" s="139">
        <f t="shared" si="28"/>
        <v>110</v>
      </c>
      <c r="M74" s="139"/>
      <c r="N74" s="80"/>
      <c r="O74" s="167" t="s">
        <v>266</v>
      </c>
      <c r="P74" s="50" t="s">
        <v>419</v>
      </c>
      <c r="Q74" s="166"/>
    </row>
    <row r="75" spans="1:17" s="125" customFormat="1" ht="51">
      <c r="A75" s="50">
        <v>9</v>
      </c>
      <c r="B75" s="81" t="s">
        <v>420</v>
      </c>
      <c r="C75" s="50" t="s">
        <v>265</v>
      </c>
      <c r="D75" s="50" t="s">
        <v>257</v>
      </c>
      <c r="E75" s="50">
        <v>236</v>
      </c>
      <c r="F75" s="50">
        <v>617</v>
      </c>
      <c r="G75" s="50">
        <v>2025</v>
      </c>
      <c r="H75" s="139">
        <f t="shared" si="27"/>
        <v>1100</v>
      </c>
      <c r="I75" s="139"/>
      <c r="J75" s="139">
        <v>1000</v>
      </c>
      <c r="K75" s="139"/>
      <c r="L75" s="139">
        <f t="shared" si="28"/>
        <v>100</v>
      </c>
      <c r="M75" s="139"/>
      <c r="N75" s="80"/>
      <c r="O75" s="167" t="s">
        <v>266</v>
      </c>
      <c r="P75" s="50" t="s">
        <v>421</v>
      </c>
      <c r="Q75" s="166"/>
    </row>
    <row r="76" spans="1:17" s="125" customFormat="1" ht="51">
      <c r="A76" s="50">
        <v>10</v>
      </c>
      <c r="B76" s="81" t="s">
        <v>422</v>
      </c>
      <c r="C76" s="50" t="s">
        <v>265</v>
      </c>
      <c r="D76" s="50" t="s">
        <v>257</v>
      </c>
      <c r="E76" s="50">
        <v>178</v>
      </c>
      <c r="F76" s="50">
        <v>1126</v>
      </c>
      <c r="G76" s="50">
        <v>2023</v>
      </c>
      <c r="H76" s="139">
        <f t="shared" si="27"/>
        <v>1100</v>
      </c>
      <c r="I76" s="139"/>
      <c r="J76" s="139">
        <v>1000</v>
      </c>
      <c r="K76" s="139"/>
      <c r="L76" s="139">
        <f t="shared" si="28"/>
        <v>100</v>
      </c>
      <c r="M76" s="139"/>
      <c r="N76" s="80"/>
      <c r="O76" s="167" t="s">
        <v>266</v>
      </c>
      <c r="P76" s="50" t="s">
        <v>423</v>
      </c>
      <c r="Q76" s="166"/>
    </row>
    <row r="77" spans="1:17" s="69" customFormat="1" ht="24" customHeight="1">
      <c r="A77" s="67" t="s">
        <v>378</v>
      </c>
      <c r="B77" s="67" t="s">
        <v>344</v>
      </c>
      <c r="C77" s="67"/>
      <c r="D77" s="67"/>
      <c r="E77" s="67"/>
      <c r="F77" s="67"/>
      <c r="G77" s="67"/>
      <c r="H77" s="68">
        <f>SUM(H78:H81)</f>
        <v>16500</v>
      </c>
      <c r="I77" s="68">
        <f t="shared" ref="I77:M77" si="29">SUM(I78:I81)</f>
        <v>0</v>
      </c>
      <c r="J77" s="68">
        <f t="shared" si="29"/>
        <v>15000</v>
      </c>
      <c r="K77" s="68">
        <f t="shared" si="29"/>
        <v>0</v>
      </c>
      <c r="L77" s="68">
        <f t="shared" si="29"/>
        <v>1500</v>
      </c>
      <c r="M77" s="68">
        <f t="shared" si="29"/>
        <v>0</v>
      </c>
      <c r="N77" s="68"/>
      <c r="O77" s="67"/>
      <c r="P77" s="67"/>
      <c r="Q77" s="67"/>
    </row>
    <row r="78" spans="1:17" s="125" customFormat="1" ht="84.75" customHeight="1">
      <c r="A78" s="110" t="s">
        <v>325</v>
      </c>
      <c r="B78" s="122" t="s">
        <v>306</v>
      </c>
      <c r="C78" s="31" t="s">
        <v>541</v>
      </c>
      <c r="D78" s="31" t="s">
        <v>277</v>
      </c>
      <c r="E78" s="31">
        <v>333</v>
      </c>
      <c r="F78" s="174">
        <v>1267</v>
      </c>
      <c r="G78" s="31" t="s">
        <v>66</v>
      </c>
      <c r="H78" s="178">
        <f>J78+L78+N78</f>
        <v>3300</v>
      </c>
      <c r="I78" s="178"/>
      <c r="J78" s="178">
        <v>3000</v>
      </c>
      <c r="K78" s="178"/>
      <c r="L78" s="178">
        <f>J78*10%</f>
        <v>300</v>
      </c>
      <c r="M78" s="178"/>
      <c r="N78" s="165"/>
      <c r="O78" s="31" t="s">
        <v>307</v>
      </c>
      <c r="P78" s="173" t="s">
        <v>542</v>
      </c>
      <c r="Q78" s="164"/>
    </row>
    <row r="79" spans="1:17" s="125" customFormat="1" ht="80.25" customHeight="1">
      <c r="A79" s="110" t="s">
        <v>326</v>
      </c>
      <c r="B79" s="122" t="s">
        <v>308</v>
      </c>
      <c r="C79" s="31" t="s">
        <v>543</v>
      </c>
      <c r="D79" s="31" t="s">
        <v>277</v>
      </c>
      <c r="E79" s="31">
        <v>237</v>
      </c>
      <c r="F79" s="174">
        <v>916</v>
      </c>
      <c r="G79" s="31" t="s">
        <v>66</v>
      </c>
      <c r="H79" s="178">
        <f t="shared" ref="H79:H81" si="30">J79+L79+N79</f>
        <v>4620</v>
      </c>
      <c r="I79" s="178"/>
      <c r="J79" s="178">
        <v>4200</v>
      </c>
      <c r="K79" s="178"/>
      <c r="L79" s="178">
        <f t="shared" ref="L79:L81" si="31">J79*10%</f>
        <v>420</v>
      </c>
      <c r="M79" s="178"/>
      <c r="N79" s="165"/>
      <c r="O79" s="31" t="s">
        <v>309</v>
      </c>
      <c r="P79" s="173" t="s">
        <v>310</v>
      </c>
      <c r="Q79" s="164"/>
    </row>
    <row r="80" spans="1:17" s="125" customFormat="1" ht="91.5" customHeight="1">
      <c r="A80" s="110" t="s">
        <v>327</v>
      </c>
      <c r="B80" s="122" t="s">
        <v>311</v>
      </c>
      <c r="C80" s="31" t="s">
        <v>544</v>
      </c>
      <c r="D80" s="31" t="s">
        <v>277</v>
      </c>
      <c r="E80" s="31">
        <v>424</v>
      </c>
      <c r="F80" s="174">
        <v>1549</v>
      </c>
      <c r="G80" s="31" t="s">
        <v>66</v>
      </c>
      <c r="H80" s="178">
        <f t="shared" si="30"/>
        <v>4730</v>
      </c>
      <c r="I80" s="178"/>
      <c r="J80" s="178">
        <v>4300</v>
      </c>
      <c r="K80" s="178"/>
      <c r="L80" s="178">
        <f t="shared" si="31"/>
        <v>430</v>
      </c>
      <c r="M80" s="178"/>
      <c r="N80" s="165"/>
      <c r="O80" s="31" t="s">
        <v>309</v>
      </c>
      <c r="P80" s="173" t="s">
        <v>545</v>
      </c>
      <c r="Q80" s="164"/>
    </row>
    <row r="81" spans="1:17" s="125" customFormat="1" ht="91.5" customHeight="1">
      <c r="A81" s="110" t="s">
        <v>328</v>
      </c>
      <c r="B81" s="122" t="s">
        <v>546</v>
      </c>
      <c r="C81" s="31" t="s">
        <v>547</v>
      </c>
      <c r="D81" s="31" t="s">
        <v>277</v>
      </c>
      <c r="E81" s="31">
        <v>187</v>
      </c>
      <c r="F81" s="31">
        <v>683</v>
      </c>
      <c r="G81" s="31" t="s">
        <v>66</v>
      </c>
      <c r="H81" s="178">
        <f t="shared" si="30"/>
        <v>3850</v>
      </c>
      <c r="I81" s="178"/>
      <c r="J81" s="178">
        <v>3500</v>
      </c>
      <c r="K81" s="178"/>
      <c r="L81" s="178">
        <f t="shared" si="31"/>
        <v>350</v>
      </c>
      <c r="M81" s="178"/>
      <c r="N81" s="165"/>
      <c r="O81" s="31" t="s">
        <v>548</v>
      </c>
      <c r="P81" s="173" t="s">
        <v>549</v>
      </c>
      <c r="Q81" s="164"/>
    </row>
    <row r="82" spans="1:17" s="69" customFormat="1" ht="24" customHeight="1">
      <c r="A82" s="67" t="s">
        <v>379</v>
      </c>
      <c r="B82" s="67" t="s">
        <v>342</v>
      </c>
      <c r="C82" s="67"/>
      <c r="D82" s="67"/>
      <c r="E82" s="67"/>
      <c r="F82" s="67"/>
      <c r="G82" s="67"/>
      <c r="H82" s="68">
        <f t="shared" ref="H82:I82" si="32">SUM(H83:H92)</f>
        <v>11000</v>
      </c>
      <c r="I82" s="68">
        <f t="shared" si="32"/>
        <v>0</v>
      </c>
      <c r="J82" s="68">
        <f>SUM(J83:J92)</f>
        <v>10000</v>
      </c>
      <c r="K82" s="68">
        <f t="shared" ref="K82:M82" si="33">SUM(K83:K92)</f>
        <v>0</v>
      </c>
      <c r="L82" s="68">
        <f t="shared" si="33"/>
        <v>1000</v>
      </c>
      <c r="M82" s="68">
        <f t="shared" si="33"/>
        <v>0</v>
      </c>
      <c r="N82" s="68"/>
      <c r="O82" s="67"/>
      <c r="P82" s="67"/>
      <c r="Q82" s="67"/>
    </row>
    <row r="83" spans="1:17" s="124" customFormat="1" ht="102">
      <c r="A83" s="78" t="s">
        <v>325</v>
      </c>
      <c r="B83" s="79" t="s">
        <v>312</v>
      </c>
      <c r="C83" s="50" t="s">
        <v>425</v>
      </c>
      <c r="D83" s="50" t="s">
        <v>257</v>
      </c>
      <c r="E83" s="50"/>
      <c r="F83" s="50"/>
      <c r="G83" s="50">
        <v>2021</v>
      </c>
      <c r="H83" s="139">
        <f>J83+L83+N83</f>
        <v>770</v>
      </c>
      <c r="I83" s="139"/>
      <c r="J83" s="139">
        <v>700</v>
      </c>
      <c r="K83" s="139"/>
      <c r="L83" s="139">
        <f>J83*10%</f>
        <v>70</v>
      </c>
      <c r="M83" s="139"/>
      <c r="N83" s="158"/>
      <c r="O83" s="167" t="s">
        <v>266</v>
      </c>
      <c r="P83" s="50" t="s">
        <v>313</v>
      </c>
      <c r="Q83" s="166"/>
    </row>
    <row r="84" spans="1:17" s="124" customFormat="1" ht="102">
      <c r="A84" s="78" t="s">
        <v>326</v>
      </c>
      <c r="B84" s="79" t="s">
        <v>314</v>
      </c>
      <c r="C84" s="50" t="s">
        <v>425</v>
      </c>
      <c r="D84" s="50" t="s">
        <v>257</v>
      </c>
      <c r="E84" s="50"/>
      <c r="F84" s="50"/>
      <c r="G84" s="50">
        <v>2022</v>
      </c>
      <c r="H84" s="139">
        <f t="shared" ref="H84:H92" si="34">J84+L84+N84</f>
        <v>330</v>
      </c>
      <c r="I84" s="139"/>
      <c r="J84" s="139">
        <v>300</v>
      </c>
      <c r="K84" s="139"/>
      <c r="L84" s="139">
        <f t="shared" ref="L84:L92" si="35">J84*10%</f>
        <v>30</v>
      </c>
      <c r="M84" s="139"/>
      <c r="N84" s="158"/>
      <c r="O84" s="167" t="s">
        <v>266</v>
      </c>
      <c r="P84" s="50" t="s">
        <v>315</v>
      </c>
      <c r="Q84" s="166"/>
    </row>
    <row r="85" spans="1:17" s="124" customFormat="1" ht="71.25" customHeight="1">
      <c r="A85" s="78" t="s">
        <v>327</v>
      </c>
      <c r="B85" s="79" t="s">
        <v>316</v>
      </c>
      <c r="C85" s="50" t="s">
        <v>425</v>
      </c>
      <c r="D85" s="50" t="s">
        <v>257</v>
      </c>
      <c r="E85" s="50"/>
      <c r="F85" s="50"/>
      <c r="G85" s="50">
        <v>2023</v>
      </c>
      <c r="H85" s="139">
        <f t="shared" si="34"/>
        <v>440</v>
      </c>
      <c r="I85" s="139"/>
      <c r="J85" s="139">
        <v>400</v>
      </c>
      <c r="K85" s="139"/>
      <c r="L85" s="139">
        <f t="shared" si="35"/>
        <v>40</v>
      </c>
      <c r="M85" s="139"/>
      <c r="N85" s="158"/>
      <c r="O85" s="167" t="s">
        <v>266</v>
      </c>
      <c r="P85" s="50" t="s">
        <v>317</v>
      </c>
      <c r="Q85" s="166"/>
    </row>
    <row r="86" spans="1:17" s="124" customFormat="1" ht="63" customHeight="1">
      <c r="A86" s="78" t="s">
        <v>328</v>
      </c>
      <c r="B86" s="79" t="s">
        <v>318</v>
      </c>
      <c r="C86" s="50" t="s">
        <v>425</v>
      </c>
      <c r="D86" s="50" t="s">
        <v>257</v>
      </c>
      <c r="E86" s="50"/>
      <c r="F86" s="50"/>
      <c r="G86" s="50">
        <v>2024</v>
      </c>
      <c r="H86" s="139">
        <f t="shared" si="34"/>
        <v>550</v>
      </c>
      <c r="I86" s="139"/>
      <c r="J86" s="139">
        <v>500</v>
      </c>
      <c r="K86" s="139"/>
      <c r="L86" s="139">
        <f t="shared" si="35"/>
        <v>50</v>
      </c>
      <c r="M86" s="139"/>
      <c r="N86" s="158"/>
      <c r="O86" s="167" t="s">
        <v>266</v>
      </c>
      <c r="P86" s="50" t="s">
        <v>315</v>
      </c>
      <c r="Q86" s="166"/>
    </row>
    <row r="87" spans="1:17" s="124" customFormat="1" ht="159" customHeight="1">
      <c r="A87" s="78" t="s">
        <v>329</v>
      </c>
      <c r="B87" s="79" t="s">
        <v>426</v>
      </c>
      <c r="C87" s="50" t="s">
        <v>425</v>
      </c>
      <c r="D87" s="50" t="s">
        <v>257</v>
      </c>
      <c r="E87" s="50">
        <v>145</v>
      </c>
      <c r="F87" s="50">
        <v>480</v>
      </c>
      <c r="G87" s="50">
        <v>2022</v>
      </c>
      <c r="H87" s="139">
        <f t="shared" si="34"/>
        <v>990</v>
      </c>
      <c r="I87" s="139">
        <v>0</v>
      </c>
      <c r="J87" s="123">
        <v>900</v>
      </c>
      <c r="K87" s="139">
        <v>0</v>
      </c>
      <c r="L87" s="139">
        <f t="shared" si="35"/>
        <v>90</v>
      </c>
      <c r="M87" s="139">
        <v>0</v>
      </c>
      <c r="N87" s="158"/>
      <c r="O87" s="76" t="s">
        <v>224</v>
      </c>
      <c r="P87" s="76" t="s">
        <v>225</v>
      </c>
      <c r="Q87" s="166"/>
    </row>
    <row r="88" spans="1:17" s="124" customFormat="1" ht="146.25" customHeight="1">
      <c r="A88" s="78" t="s">
        <v>330</v>
      </c>
      <c r="B88" s="79" t="s">
        <v>428</v>
      </c>
      <c r="C88" s="50" t="s">
        <v>425</v>
      </c>
      <c r="D88" s="50" t="s">
        <v>257</v>
      </c>
      <c r="E88" s="50">
        <v>145</v>
      </c>
      <c r="F88" s="50">
        <v>480</v>
      </c>
      <c r="G88" s="50">
        <v>2024</v>
      </c>
      <c r="H88" s="139">
        <f t="shared" si="34"/>
        <v>1100</v>
      </c>
      <c r="I88" s="139"/>
      <c r="J88" s="123">
        <v>1000</v>
      </c>
      <c r="K88" s="139">
        <v>0</v>
      </c>
      <c r="L88" s="139">
        <f t="shared" si="35"/>
        <v>100</v>
      </c>
      <c r="M88" s="139">
        <v>0</v>
      </c>
      <c r="N88" s="158"/>
      <c r="O88" s="76" t="s">
        <v>224</v>
      </c>
      <c r="P88" s="76" t="s">
        <v>225</v>
      </c>
      <c r="Q88" s="166"/>
    </row>
    <row r="89" spans="1:17" s="124" customFormat="1" ht="135" customHeight="1">
      <c r="A89" s="78" t="s">
        <v>331</v>
      </c>
      <c r="B89" s="79" t="s">
        <v>429</v>
      </c>
      <c r="C89" s="50" t="s">
        <v>425</v>
      </c>
      <c r="D89" s="50" t="s">
        <v>257</v>
      </c>
      <c r="E89" s="50">
        <v>102</v>
      </c>
      <c r="F89" s="50">
        <v>313</v>
      </c>
      <c r="G89" s="50">
        <v>2022</v>
      </c>
      <c r="H89" s="139">
        <f t="shared" si="34"/>
        <v>1100</v>
      </c>
      <c r="I89" s="139"/>
      <c r="J89" s="123">
        <v>1000</v>
      </c>
      <c r="K89" s="139">
        <v>0</v>
      </c>
      <c r="L89" s="139">
        <f t="shared" si="35"/>
        <v>100</v>
      </c>
      <c r="M89" s="139">
        <v>0</v>
      </c>
      <c r="N89" s="158"/>
      <c r="O89" s="76" t="s">
        <v>224</v>
      </c>
      <c r="P89" s="76" t="s">
        <v>225</v>
      </c>
      <c r="Q89" s="166"/>
    </row>
    <row r="90" spans="1:17" s="124" customFormat="1" ht="126" customHeight="1">
      <c r="A90" s="78" t="s">
        <v>332</v>
      </c>
      <c r="B90" s="119" t="s">
        <v>430</v>
      </c>
      <c r="C90" s="50" t="s">
        <v>425</v>
      </c>
      <c r="D90" s="50" t="s">
        <v>257</v>
      </c>
      <c r="E90" s="50">
        <v>102</v>
      </c>
      <c r="F90" s="50">
        <v>313</v>
      </c>
      <c r="G90" s="50">
        <v>2022</v>
      </c>
      <c r="H90" s="139">
        <f t="shared" si="34"/>
        <v>3080</v>
      </c>
      <c r="I90" s="139"/>
      <c r="J90" s="123">
        <v>2800</v>
      </c>
      <c r="K90" s="139">
        <v>0</v>
      </c>
      <c r="L90" s="139">
        <f t="shared" si="35"/>
        <v>280</v>
      </c>
      <c r="M90" s="139">
        <v>0</v>
      </c>
      <c r="N90" s="158"/>
      <c r="O90" s="31" t="s">
        <v>431</v>
      </c>
      <c r="P90" s="31" t="s">
        <v>432</v>
      </c>
      <c r="Q90" s="166"/>
    </row>
    <row r="91" spans="1:17" s="124" customFormat="1" ht="126" customHeight="1">
      <c r="A91" s="78" t="s">
        <v>333</v>
      </c>
      <c r="B91" s="79" t="s">
        <v>433</v>
      </c>
      <c r="C91" s="50" t="s">
        <v>425</v>
      </c>
      <c r="D91" s="50" t="s">
        <v>257</v>
      </c>
      <c r="E91" s="50">
        <v>102</v>
      </c>
      <c r="F91" s="50">
        <v>313</v>
      </c>
      <c r="G91" s="50">
        <v>2023</v>
      </c>
      <c r="H91" s="139">
        <f t="shared" si="34"/>
        <v>2200</v>
      </c>
      <c r="I91" s="139"/>
      <c r="J91" s="123">
        <v>2000</v>
      </c>
      <c r="K91" s="139"/>
      <c r="L91" s="139">
        <f t="shared" si="35"/>
        <v>200</v>
      </c>
      <c r="M91" s="139"/>
      <c r="N91" s="158"/>
      <c r="O91" s="167" t="s">
        <v>266</v>
      </c>
      <c r="P91" s="50" t="s">
        <v>434</v>
      </c>
      <c r="Q91" s="166"/>
    </row>
    <row r="92" spans="1:17" s="124" customFormat="1" ht="102">
      <c r="A92" s="78" t="s">
        <v>334</v>
      </c>
      <c r="B92" s="79" t="s">
        <v>319</v>
      </c>
      <c r="C92" s="50" t="s">
        <v>425</v>
      </c>
      <c r="D92" s="50" t="s">
        <v>257</v>
      </c>
      <c r="E92" s="50"/>
      <c r="F92" s="50"/>
      <c r="G92" s="50">
        <v>2025</v>
      </c>
      <c r="H92" s="139">
        <f t="shared" si="34"/>
        <v>440</v>
      </c>
      <c r="I92" s="139"/>
      <c r="J92" s="139">
        <v>400</v>
      </c>
      <c r="K92" s="139"/>
      <c r="L92" s="139">
        <f t="shared" si="35"/>
        <v>40</v>
      </c>
      <c r="M92" s="139"/>
      <c r="N92" s="158"/>
      <c r="O92" s="167" t="s">
        <v>266</v>
      </c>
      <c r="P92" s="50" t="s">
        <v>315</v>
      </c>
      <c r="Q92" s="166"/>
    </row>
    <row r="93" spans="1:17" s="69" customFormat="1" ht="24" customHeight="1">
      <c r="A93" s="67" t="s">
        <v>380</v>
      </c>
      <c r="B93" s="67" t="s">
        <v>424</v>
      </c>
      <c r="C93" s="67"/>
      <c r="D93" s="67"/>
      <c r="E93" s="67"/>
      <c r="F93" s="67"/>
      <c r="G93" s="67"/>
      <c r="H93" s="68">
        <f t="shared" ref="H93:I93" si="36">SUM(H94:H101)</f>
        <v>11000</v>
      </c>
      <c r="I93" s="68">
        <f t="shared" si="36"/>
        <v>0</v>
      </c>
      <c r="J93" s="68">
        <f>SUM(J94:J101)</f>
        <v>10000</v>
      </c>
      <c r="K93" s="68">
        <f t="shared" ref="K93:M93" si="37">SUM(K94:K101)</f>
        <v>0</v>
      </c>
      <c r="L93" s="68">
        <f t="shared" si="37"/>
        <v>1000</v>
      </c>
      <c r="M93" s="68">
        <f t="shared" si="37"/>
        <v>0</v>
      </c>
      <c r="N93" s="68"/>
      <c r="O93" s="67"/>
      <c r="P93" s="67"/>
      <c r="Q93" s="67"/>
    </row>
    <row r="94" spans="1:17" s="125" customFormat="1" ht="150">
      <c r="A94" s="110" t="s">
        <v>325</v>
      </c>
      <c r="B94" s="122" t="s">
        <v>435</v>
      </c>
      <c r="C94" s="31" t="s">
        <v>436</v>
      </c>
      <c r="D94" s="31" t="s">
        <v>257</v>
      </c>
      <c r="E94" s="31">
        <v>111</v>
      </c>
      <c r="F94" s="31">
        <v>598</v>
      </c>
      <c r="G94" s="31">
        <v>2021</v>
      </c>
      <c r="H94" s="134">
        <f>J94+L94+N94</f>
        <v>1100</v>
      </c>
      <c r="I94" s="134"/>
      <c r="J94" s="134">
        <v>1000</v>
      </c>
      <c r="K94" s="134"/>
      <c r="L94" s="134">
        <f>J94*10%</f>
        <v>100</v>
      </c>
      <c r="M94" s="134"/>
      <c r="N94" s="134"/>
      <c r="O94" s="31" t="s">
        <v>147</v>
      </c>
      <c r="P94" s="31" t="s">
        <v>437</v>
      </c>
      <c r="Q94" s="169"/>
    </row>
    <row r="95" spans="1:17" s="125" customFormat="1" ht="150">
      <c r="A95" s="110" t="s">
        <v>326</v>
      </c>
      <c r="B95" s="122" t="s">
        <v>438</v>
      </c>
      <c r="C95" s="31" t="s">
        <v>436</v>
      </c>
      <c r="D95" s="31" t="s">
        <v>257</v>
      </c>
      <c r="E95" s="31">
        <v>123</v>
      </c>
      <c r="F95" s="31">
        <v>715</v>
      </c>
      <c r="G95" s="31">
        <v>2022</v>
      </c>
      <c r="H95" s="134">
        <f t="shared" ref="H95:H101" si="38">J95+L95+N95</f>
        <v>1100</v>
      </c>
      <c r="I95" s="134"/>
      <c r="J95" s="134">
        <v>1000</v>
      </c>
      <c r="K95" s="134"/>
      <c r="L95" s="134">
        <f t="shared" ref="L95:L101" si="39">J95*10%</f>
        <v>100</v>
      </c>
      <c r="M95" s="134"/>
      <c r="N95" s="134"/>
      <c r="O95" s="31" t="s">
        <v>149</v>
      </c>
      <c r="P95" s="31" t="s">
        <v>439</v>
      </c>
      <c r="Q95" s="169"/>
    </row>
    <row r="96" spans="1:17" s="125" customFormat="1" ht="150">
      <c r="A96" s="110" t="s">
        <v>327</v>
      </c>
      <c r="B96" s="122" t="s">
        <v>440</v>
      </c>
      <c r="C96" s="31" t="s">
        <v>436</v>
      </c>
      <c r="D96" s="31" t="s">
        <v>257</v>
      </c>
      <c r="E96" s="31">
        <v>67</v>
      </c>
      <c r="F96" s="31">
        <v>268</v>
      </c>
      <c r="G96" s="31">
        <v>2023</v>
      </c>
      <c r="H96" s="134">
        <f t="shared" si="38"/>
        <v>1100</v>
      </c>
      <c r="I96" s="134"/>
      <c r="J96" s="134">
        <v>1000</v>
      </c>
      <c r="K96" s="134"/>
      <c r="L96" s="134">
        <f t="shared" si="39"/>
        <v>100</v>
      </c>
      <c r="M96" s="134"/>
      <c r="N96" s="134"/>
      <c r="O96" s="31" t="s">
        <v>149</v>
      </c>
      <c r="P96" s="31" t="s">
        <v>439</v>
      </c>
      <c r="Q96" s="169"/>
    </row>
    <row r="97" spans="1:17" s="125" customFormat="1" ht="75">
      <c r="A97" s="110" t="s">
        <v>328</v>
      </c>
      <c r="B97" s="122" t="s">
        <v>441</v>
      </c>
      <c r="C97" s="31" t="s">
        <v>436</v>
      </c>
      <c r="D97" s="31" t="s">
        <v>257</v>
      </c>
      <c r="E97" s="31">
        <v>76</v>
      </c>
      <c r="F97" s="31">
        <v>347</v>
      </c>
      <c r="G97" s="31">
        <v>2024</v>
      </c>
      <c r="H97" s="134">
        <f t="shared" si="38"/>
        <v>1650</v>
      </c>
      <c r="I97" s="134"/>
      <c r="J97" s="134">
        <v>1500</v>
      </c>
      <c r="K97" s="134"/>
      <c r="L97" s="134">
        <f t="shared" si="39"/>
        <v>150</v>
      </c>
      <c r="M97" s="134"/>
      <c r="N97" s="134"/>
      <c r="O97" s="31" t="s">
        <v>152</v>
      </c>
      <c r="P97" s="31" t="s">
        <v>153</v>
      </c>
      <c r="Q97" s="169"/>
    </row>
    <row r="98" spans="1:17" s="125" customFormat="1" ht="150">
      <c r="A98" s="110" t="s">
        <v>329</v>
      </c>
      <c r="B98" s="122" t="s">
        <v>442</v>
      </c>
      <c r="C98" s="31" t="s">
        <v>436</v>
      </c>
      <c r="D98" s="31" t="s">
        <v>257</v>
      </c>
      <c r="E98" s="31">
        <v>154</v>
      </c>
      <c r="F98" s="31">
        <v>817</v>
      </c>
      <c r="G98" s="31">
        <v>2025</v>
      </c>
      <c r="H98" s="134">
        <f t="shared" si="38"/>
        <v>2200</v>
      </c>
      <c r="I98" s="134"/>
      <c r="J98" s="134">
        <v>2000</v>
      </c>
      <c r="K98" s="134"/>
      <c r="L98" s="134">
        <f t="shared" si="39"/>
        <v>200</v>
      </c>
      <c r="M98" s="134"/>
      <c r="N98" s="134"/>
      <c r="O98" s="31" t="s">
        <v>155</v>
      </c>
      <c r="P98" s="31" t="s">
        <v>156</v>
      </c>
      <c r="Q98" s="169"/>
    </row>
    <row r="99" spans="1:17" s="125" customFormat="1" ht="60">
      <c r="A99" s="110" t="s">
        <v>330</v>
      </c>
      <c r="B99" s="122" t="s">
        <v>443</v>
      </c>
      <c r="C99" s="31" t="s">
        <v>436</v>
      </c>
      <c r="D99" s="31" t="s">
        <v>257</v>
      </c>
      <c r="E99" s="31">
        <v>57</v>
      </c>
      <c r="F99" s="31">
        <v>287</v>
      </c>
      <c r="G99" s="31">
        <v>2023</v>
      </c>
      <c r="H99" s="134">
        <f t="shared" si="38"/>
        <v>1100</v>
      </c>
      <c r="I99" s="134"/>
      <c r="J99" s="134">
        <v>1000</v>
      </c>
      <c r="K99" s="134"/>
      <c r="L99" s="134">
        <f t="shared" si="39"/>
        <v>100</v>
      </c>
      <c r="M99" s="134"/>
      <c r="N99" s="134"/>
      <c r="O99" s="31" t="s">
        <v>158</v>
      </c>
      <c r="P99" s="163" t="s">
        <v>159</v>
      </c>
      <c r="Q99" s="169"/>
    </row>
    <row r="100" spans="1:17" s="125" customFormat="1" ht="150">
      <c r="A100" s="110" t="s">
        <v>331</v>
      </c>
      <c r="B100" s="122" t="s">
        <v>444</v>
      </c>
      <c r="C100" s="31" t="s">
        <v>436</v>
      </c>
      <c r="D100" s="31" t="s">
        <v>257</v>
      </c>
      <c r="E100" s="31">
        <v>82</v>
      </c>
      <c r="F100" s="31">
        <v>437</v>
      </c>
      <c r="G100" s="31">
        <v>2022</v>
      </c>
      <c r="H100" s="134">
        <f t="shared" si="38"/>
        <v>1650</v>
      </c>
      <c r="I100" s="134"/>
      <c r="J100" s="134">
        <v>1500</v>
      </c>
      <c r="K100" s="134"/>
      <c r="L100" s="134">
        <f t="shared" si="39"/>
        <v>150</v>
      </c>
      <c r="M100" s="134"/>
      <c r="N100" s="134"/>
      <c r="O100" s="31" t="s">
        <v>155</v>
      </c>
      <c r="P100" s="31" t="s">
        <v>160</v>
      </c>
      <c r="Q100" s="169"/>
    </row>
    <row r="101" spans="1:17" s="120" customFormat="1" ht="150">
      <c r="A101" s="110" t="s">
        <v>332</v>
      </c>
      <c r="B101" s="122" t="s">
        <v>445</v>
      </c>
      <c r="C101" s="31" t="s">
        <v>436</v>
      </c>
      <c r="D101" s="31" t="s">
        <v>257</v>
      </c>
      <c r="E101" s="31">
        <v>76</v>
      </c>
      <c r="F101" s="31">
        <v>386</v>
      </c>
      <c r="G101" s="31">
        <v>2021</v>
      </c>
      <c r="H101" s="134">
        <f t="shared" si="38"/>
        <v>1100</v>
      </c>
      <c r="I101" s="134"/>
      <c r="J101" s="134">
        <v>1000</v>
      </c>
      <c r="K101" s="134"/>
      <c r="L101" s="134">
        <f t="shared" si="39"/>
        <v>100</v>
      </c>
      <c r="M101" s="134"/>
      <c r="N101" s="134"/>
      <c r="O101" s="31" t="s">
        <v>155</v>
      </c>
      <c r="P101" s="31" t="s">
        <v>160</v>
      </c>
      <c r="Q101" s="121"/>
    </row>
    <row r="102" spans="1:17" s="69" customFormat="1" ht="24" customHeight="1">
      <c r="A102" s="67" t="s">
        <v>381</v>
      </c>
      <c r="B102" s="67" t="s">
        <v>345</v>
      </c>
      <c r="C102" s="67"/>
      <c r="D102" s="67"/>
      <c r="E102" s="67"/>
      <c r="F102" s="67"/>
      <c r="G102" s="67"/>
      <c r="H102" s="68">
        <f t="shared" ref="H102:I102" si="40">SUM(H103:H107)</f>
        <v>16500</v>
      </c>
      <c r="I102" s="68">
        <f t="shared" si="40"/>
        <v>0</v>
      </c>
      <c r="J102" s="68">
        <f>SUM(J103:J107)</f>
        <v>15000</v>
      </c>
      <c r="K102" s="68">
        <f t="shared" ref="K102:N102" si="41">SUM(K103:K107)</f>
        <v>0</v>
      </c>
      <c r="L102" s="68">
        <f t="shared" si="41"/>
        <v>1500</v>
      </c>
      <c r="M102" s="68">
        <f t="shared" si="41"/>
        <v>0</v>
      </c>
      <c r="N102" s="68">
        <f t="shared" si="41"/>
        <v>0</v>
      </c>
      <c r="O102" s="67"/>
      <c r="P102" s="67"/>
      <c r="Q102" s="67"/>
    </row>
    <row r="103" spans="1:17" s="125" customFormat="1" ht="45">
      <c r="A103" s="78" t="s">
        <v>325</v>
      </c>
      <c r="B103" s="119" t="s">
        <v>320</v>
      </c>
      <c r="C103" s="50" t="s">
        <v>321</v>
      </c>
      <c r="D103" s="50" t="s">
        <v>492</v>
      </c>
      <c r="E103" s="50">
        <v>94</v>
      </c>
      <c r="F103" s="50">
        <v>348</v>
      </c>
      <c r="G103" s="50">
        <v>2022</v>
      </c>
      <c r="H103" s="139">
        <f>J103+L103+N103</f>
        <v>3300</v>
      </c>
      <c r="I103" s="139">
        <v>0</v>
      </c>
      <c r="J103" s="139">
        <v>3000</v>
      </c>
      <c r="K103" s="139">
        <v>0</v>
      </c>
      <c r="L103" s="139">
        <f>J103*10%</f>
        <v>300</v>
      </c>
      <c r="M103" s="139"/>
      <c r="N103" s="159"/>
      <c r="O103" s="31" t="s">
        <v>322</v>
      </c>
      <c r="P103" s="31" t="s">
        <v>323</v>
      </c>
      <c r="Q103" s="166"/>
    </row>
    <row r="104" spans="1:17" s="125" customFormat="1" ht="105">
      <c r="A104" s="78" t="s">
        <v>326</v>
      </c>
      <c r="B104" s="119" t="s">
        <v>446</v>
      </c>
      <c r="C104" s="50" t="s">
        <v>447</v>
      </c>
      <c r="D104" s="50" t="s">
        <v>492</v>
      </c>
      <c r="E104" s="50">
        <v>160</v>
      </c>
      <c r="F104" s="50">
        <v>587</v>
      </c>
      <c r="G104" s="50">
        <v>2023</v>
      </c>
      <c r="H104" s="139">
        <f t="shared" ref="H104:H107" si="42">J104+L104+N104</f>
        <v>3300</v>
      </c>
      <c r="I104" s="139"/>
      <c r="J104" s="139">
        <v>3000</v>
      </c>
      <c r="K104" s="139"/>
      <c r="L104" s="139">
        <f t="shared" ref="L104:L107" si="43">J104*10%</f>
        <v>300</v>
      </c>
      <c r="M104" s="139"/>
      <c r="N104" s="159"/>
      <c r="O104" s="31" t="s">
        <v>448</v>
      </c>
      <c r="P104" s="31" t="s">
        <v>449</v>
      </c>
      <c r="Q104" s="166"/>
    </row>
    <row r="105" spans="1:17" s="125" customFormat="1" ht="30">
      <c r="A105" s="78" t="s">
        <v>327</v>
      </c>
      <c r="B105" s="118" t="s">
        <v>450</v>
      </c>
      <c r="C105" s="50" t="s">
        <v>451</v>
      </c>
      <c r="D105" s="50" t="s">
        <v>492</v>
      </c>
      <c r="E105" s="50">
        <v>100</v>
      </c>
      <c r="F105" s="50">
        <v>351</v>
      </c>
      <c r="G105" s="50">
        <v>2024</v>
      </c>
      <c r="H105" s="139">
        <f t="shared" si="42"/>
        <v>3300</v>
      </c>
      <c r="I105" s="139"/>
      <c r="J105" s="139">
        <v>3000</v>
      </c>
      <c r="K105" s="139"/>
      <c r="L105" s="139">
        <f t="shared" si="43"/>
        <v>300</v>
      </c>
      <c r="M105" s="139"/>
      <c r="N105" s="159"/>
      <c r="O105" s="31" t="s">
        <v>452</v>
      </c>
      <c r="P105" s="31" t="s">
        <v>453</v>
      </c>
      <c r="Q105" s="166"/>
    </row>
    <row r="106" spans="1:17" s="120" customFormat="1" ht="105">
      <c r="A106" s="78" t="s">
        <v>328</v>
      </c>
      <c r="B106" s="118" t="s">
        <v>454</v>
      </c>
      <c r="C106" s="50" t="s">
        <v>455</v>
      </c>
      <c r="D106" s="50" t="s">
        <v>492</v>
      </c>
      <c r="E106" s="50">
        <v>181</v>
      </c>
      <c r="F106" s="50">
        <v>641</v>
      </c>
      <c r="G106" s="50">
        <v>2024</v>
      </c>
      <c r="H106" s="139">
        <f t="shared" si="42"/>
        <v>3300</v>
      </c>
      <c r="I106" s="139"/>
      <c r="J106" s="139">
        <v>3000</v>
      </c>
      <c r="K106" s="139"/>
      <c r="L106" s="139">
        <f t="shared" si="43"/>
        <v>300</v>
      </c>
      <c r="M106" s="139"/>
      <c r="N106" s="159"/>
      <c r="O106" s="31" t="s">
        <v>456</v>
      </c>
      <c r="P106" s="31" t="s">
        <v>457</v>
      </c>
      <c r="Q106" s="117"/>
    </row>
    <row r="107" spans="1:17" s="120" customFormat="1" ht="105">
      <c r="A107" s="78" t="s">
        <v>329</v>
      </c>
      <c r="B107" s="118" t="s">
        <v>458</v>
      </c>
      <c r="C107" s="50" t="s">
        <v>459</v>
      </c>
      <c r="D107" s="50" t="s">
        <v>492</v>
      </c>
      <c r="E107" s="50">
        <f>143+94</f>
        <v>237</v>
      </c>
      <c r="F107" s="50">
        <v>824</v>
      </c>
      <c r="G107" s="50">
        <v>2024</v>
      </c>
      <c r="H107" s="139">
        <f t="shared" si="42"/>
        <v>3300</v>
      </c>
      <c r="I107" s="139"/>
      <c r="J107" s="139">
        <v>3000</v>
      </c>
      <c r="K107" s="139"/>
      <c r="L107" s="139">
        <f t="shared" si="43"/>
        <v>300</v>
      </c>
      <c r="M107" s="139"/>
      <c r="N107" s="159"/>
      <c r="O107" s="31" t="s">
        <v>460</v>
      </c>
      <c r="P107" s="31" t="s">
        <v>449</v>
      </c>
      <c r="Q107" s="117"/>
    </row>
  </sheetData>
  <mergeCells count="19">
    <mergeCell ref="D5:D7"/>
    <mergeCell ref="E5:F6"/>
    <mergeCell ref="G5:G7"/>
    <mergeCell ref="L6:M6"/>
    <mergeCell ref="A1:B1"/>
    <mergeCell ref="A4:B4"/>
    <mergeCell ref="J4:K4"/>
    <mergeCell ref="I6:K6"/>
    <mergeCell ref="I5:N5"/>
    <mergeCell ref="N6:N7"/>
    <mergeCell ref="N4:Q4"/>
    <mergeCell ref="A2:Q2"/>
    <mergeCell ref="H5:H7"/>
    <mergeCell ref="O5:O7"/>
    <mergeCell ref="P5:P7"/>
    <mergeCell ref="Q5:Q7"/>
    <mergeCell ref="A5:A7"/>
    <mergeCell ref="B5:B7"/>
    <mergeCell ref="C5:C7"/>
  </mergeCells>
  <phoneticPr fontId="75" type="noConversion"/>
  <pageMargins left="0.45" right="0.43" top="0.31496062992126" bottom="0.35433070866141703" header="0.31496062992126" footer="0.31496062992126"/>
  <pageSetup paperSize="9" scale="57"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2"/>
  <sheetViews>
    <sheetView workbookViewId="0">
      <selection activeCell="A2" sqref="A2"/>
    </sheetView>
  </sheetViews>
  <sheetFormatPr defaultRowHeight="15.75"/>
  <cols>
    <col min="1" max="1" width="4.375" customWidth="1"/>
    <col min="2" max="2" width="25.25" customWidth="1"/>
    <col min="5" max="6" width="6.875" customWidth="1"/>
    <col min="14" max="14" width="19.125" customWidth="1"/>
    <col min="15" max="15" width="27.375" customWidth="1"/>
    <col min="16" max="16" width="8.625" customWidth="1"/>
  </cols>
  <sheetData>
    <row r="1" spans="1:16">
      <c r="A1" s="12" t="s">
        <v>493</v>
      </c>
    </row>
    <row r="3" spans="1:16" ht="16.5">
      <c r="A3" s="211" t="s">
        <v>56</v>
      </c>
      <c r="B3" s="211"/>
      <c r="C3" s="211"/>
      <c r="D3" s="211"/>
      <c r="E3" s="211"/>
      <c r="F3" s="211"/>
      <c r="G3" s="211"/>
      <c r="H3" s="211"/>
      <c r="I3" s="211"/>
      <c r="J3" s="211"/>
      <c r="K3" s="211"/>
      <c r="L3" s="211"/>
      <c r="M3" s="211"/>
      <c r="N3" s="211"/>
      <c r="O3" s="211"/>
      <c r="P3" s="211"/>
    </row>
    <row r="4" spans="1:16">
      <c r="A4" s="199"/>
      <c r="B4" s="199"/>
      <c r="C4" s="2"/>
      <c r="D4" s="2"/>
      <c r="E4" s="2"/>
      <c r="F4" s="2"/>
      <c r="G4" s="2"/>
      <c r="H4" s="3"/>
      <c r="I4" s="212"/>
      <c r="J4" s="212"/>
      <c r="K4" s="3"/>
      <c r="L4" s="3"/>
      <c r="M4" s="213" t="s">
        <v>47</v>
      </c>
      <c r="N4" s="213"/>
      <c r="O4" s="213"/>
      <c r="P4" s="213"/>
    </row>
    <row r="5" spans="1:16">
      <c r="A5" s="181" t="s">
        <v>0</v>
      </c>
      <c r="B5" s="181" t="s">
        <v>16</v>
      </c>
      <c r="C5" s="181" t="s">
        <v>17</v>
      </c>
      <c r="D5" s="181" t="s">
        <v>1</v>
      </c>
      <c r="E5" s="181" t="s">
        <v>5</v>
      </c>
      <c r="F5" s="181"/>
      <c r="G5" s="181" t="s">
        <v>20</v>
      </c>
      <c r="H5" s="182" t="s">
        <v>10</v>
      </c>
      <c r="I5" s="185" t="s">
        <v>13</v>
      </c>
      <c r="J5" s="185"/>
      <c r="K5" s="185"/>
      <c r="L5" s="185"/>
      <c r="M5" s="185"/>
      <c r="N5" s="179" t="s">
        <v>22</v>
      </c>
      <c r="O5" s="179" t="s">
        <v>21</v>
      </c>
      <c r="P5" s="179" t="s">
        <v>12</v>
      </c>
    </row>
    <row r="6" spans="1:16">
      <c r="A6" s="181"/>
      <c r="B6" s="181"/>
      <c r="C6" s="181"/>
      <c r="D6" s="181"/>
      <c r="E6" s="181"/>
      <c r="F6" s="181"/>
      <c r="G6" s="181"/>
      <c r="H6" s="183"/>
      <c r="I6" s="181" t="s">
        <v>45</v>
      </c>
      <c r="J6" s="181"/>
      <c r="K6" s="181" t="s">
        <v>8</v>
      </c>
      <c r="L6" s="181"/>
      <c r="M6" s="185" t="s">
        <v>19</v>
      </c>
      <c r="N6" s="180"/>
      <c r="O6" s="180"/>
      <c r="P6" s="180"/>
    </row>
    <row r="7" spans="1:16" ht="42.75" customHeight="1">
      <c r="A7" s="181"/>
      <c r="B7" s="181"/>
      <c r="C7" s="181"/>
      <c r="D7" s="181"/>
      <c r="E7" s="5" t="s">
        <v>6</v>
      </c>
      <c r="F7" s="5" t="s">
        <v>7</v>
      </c>
      <c r="G7" s="181"/>
      <c r="H7" s="203"/>
      <c r="I7" s="5" t="s">
        <v>9</v>
      </c>
      <c r="J7" s="5" t="s">
        <v>2</v>
      </c>
      <c r="K7" s="5" t="s">
        <v>9</v>
      </c>
      <c r="L7" s="5" t="s">
        <v>2</v>
      </c>
      <c r="M7" s="185"/>
      <c r="N7" s="204"/>
      <c r="O7" s="204"/>
      <c r="P7" s="204"/>
    </row>
    <row r="8" spans="1:16" ht="27" customHeight="1">
      <c r="A8" s="18"/>
      <c r="B8" s="19" t="s">
        <v>4</v>
      </c>
      <c r="C8" s="18"/>
      <c r="D8" s="18"/>
      <c r="E8" s="18"/>
      <c r="F8" s="18"/>
      <c r="G8" s="18"/>
      <c r="H8" s="20"/>
      <c r="I8" s="18"/>
      <c r="J8" s="18"/>
      <c r="K8" s="18"/>
      <c r="L8" s="18"/>
      <c r="M8" s="21"/>
      <c r="N8" s="20"/>
      <c r="O8" s="20"/>
      <c r="P8" s="20"/>
    </row>
    <row r="9" spans="1:16" ht="36.75" customHeight="1">
      <c r="A9" s="25" t="s">
        <v>52</v>
      </c>
      <c r="B9" s="205" t="s">
        <v>53</v>
      </c>
      <c r="C9" s="206"/>
      <c r="D9" s="207"/>
      <c r="E9" s="25"/>
      <c r="F9" s="25"/>
      <c r="G9" s="25"/>
      <c r="H9" s="26"/>
      <c r="I9" s="25"/>
      <c r="J9" s="25"/>
      <c r="K9" s="25"/>
      <c r="L9" s="25"/>
      <c r="M9" s="27"/>
      <c r="N9" s="26"/>
      <c r="O9" s="26"/>
      <c r="P9" s="26"/>
    </row>
    <row r="10" spans="1:16" ht="19.5" customHeight="1">
      <c r="A10" s="15">
        <v>1</v>
      </c>
      <c r="B10" s="16" t="s">
        <v>23</v>
      </c>
      <c r="C10" s="15"/>
      <c r="D10" s="15"/>
      <c r="E10" s="15"/>
      <c r="F10" s="15"/>
      <c r="G10" s="15"/>
      <c r="H10" s="17"/>
      <c r="I10" s="17"/>
      <c r="J10" s="17"/>
      <c r="K10" s="17"/>
      <c r="L10" s="17"/>
      <c r="M10" s="6"/>
      <c r="N10" s="6"/>
      <c r="O10" s="6"/>
      <c r="P10" s="6"/>
    </row>
    <row r="11" spans="1:16" ht="19.5" customHeight="1">
      <c r="A11" s="15">
        <v>2</v>
      </c>
      <c r="B11" s="16" t="s">
        <v>24</v>
      </c>
      <c r="C11" s="15"/>
      <c r="D11" s="15"/>
      <c r="E11" s="15"/>
      <c r="F11" s="15"/>
      <c r="G11" s="15"/>
      <c r="H11" s="17"/>
      <c r="I11" s="17"/>
      <c r="J11" s="17"/>
      <c r="K11" s="17"/>
      <c r="L11" s="17"/>
      <c r="M11" s="6"/>
      <c r="N11" s="6"/>
      <c r="O11" s="6"/>
      <c r="P11" s="6"/>
    </row>
    <row r="12" spans="1:16">
      <c r="A12" s="15">
        <v>3</v>
      </c>
      <c r="B12" s="16" t="s">
        <v>54</v>
      </c>
      <c r="C12" s="15"/>
      <c r="D12" s="15"/>
      <c r="E12" s="15"/>
      <c r="F12" s="15"/>
      <c r="G12" s="15"/>
      <c r="H12" s="17"/>
      <c r="I12" s="17"/>
      <c r="J12" s="17"/>
      <c r="K12" s="17"/>
      <c r="L12" s="17"/>
      <c r="M12" s="6"/>
      <c r="N12" s="6"/>
      <c r="O12" s="6"/>
      <c r="P12" s="6"/>
    </row>
    <row r="13" spans="1:16" s="12" customFormat="1" ht="28.5" customHeight="1">
      <c r="A13" s="28" t="s">
        <v>46</v>
      </c>
      <c r="B13" s="208" t="s">
        <v>55</v>
      </c>
      <c r="C13" s="209"/>
      <c r="D13" s="210"/>
      <c r="E13" s="28"/>
      <c r="F13" s="28"/>
      <c r="G13" s="28"/>
      <c r="H13" s="29"/>
      <c r="I13" s="29"/>
      <c r="J13" s="29"/>
      <c r="K13" s="29"/>
      <c r="L13" s="29"/>
      <c r="M13" s="30"/>
      <c r="N13" s="30"/>
      <c r="O13" s="30"/>
      <c r="P13" s="30"/>
    </row>
    <row r="14" spans="1:16">
      <c r="A14" s="15">
        <v>1</v>
      </c>
      <c r="B14" s="16" t="s">
        <v>23</v>
      </c>
      <c r="C14" s="15"/>
      <c r="D14" s="15"/>
      <c r="E14" s="15"/>
      <c r="F14" s="15"/>
      <c r="G14" s="15"/>
      <c r="H14" s="17"/>
      <c r="I14" s="17"/>
      <c r="J14" s="17"/>
      <c r="K14" s="17"/>
      <c r="L14" s="17"/>
      <c r="M14" s="6"/>
      <c r="N14" s="6"/>
      <c r="O14" s="6"/>
      <c r="P14" s="6"/>
    </row>
    <row r="15" spans="1:16">
      <c r="A15" s="15">
        <v>2</v>
      </c>
      <c r="B15" s="16" t="s">
        <v>24</v>
      </c>
      <c r="C15" s="15"/>
      <c r="D15" s="15"/>
      <c r="E15" s="15"/>
      <c r="F15" s="15"/>
      <c r="G15" s="15"/>
      <c r="H15" s="17"/>
      <c r="I15" s="17"/>
      <c r="J15" s="17"/>
      <c r="K15" s="17"/>
      <c r="L15" s="17"/>
      <c r="M15" s="6"/>
      <c r="N15" s="6"/>
      <c r="O15" s="6"/>
      <c r="P15" s="6"/>
    </row>
    <row r="16" spans="1:16">
      <c r="A16" s="15">
        <v>3</v>
      </c>
      <c r="B16" s="16" t="s">
        <v>54</v>
      </c>
      <c r="C16" s="15"/>
      <c r="D16" s="15"/>
      <c r="E16" s="15"/>
      <c r="F16" s="15"/>
      <c r="G16" s="15"/>
      <c r="H16" s="17"/>
      <c r="I16" s="17"/>
      <c r="J16" s="17"/>
      <c r="K16" s="17"/>
      <c r="L16" s="17"/>
      <c r="M16" s="6"/>
      <c r="N16" s="6"/>
      <c r="O16" s="6"/>
      <c r="P16" s="6"/>
    </row>
    <row r="17" spans="1:16">
      <c r="A17" s="15"/>
      <c r="B17" s="16"/>
      <c r="C17" s="15"/>
      <c r="D17" s="15"/>
      <c r="E17" s="15"/>
      <c r="F17" s="15"/>
      <c r="G17" s="15"/>
      <c r="H17" s="17"/>
      <c r="I17" s="17"/>
      <c r="J17" s="17"/>
      <c r="K17" s="17"/>
      <c r="L17" s="17"/>
      <c r="M17" s="13"/>
      <c r="N17" s="13"/>
      <c r="O17" s="13"/>
      <c r="P17" s="13"/>
    </row>
    <row r="19" spans="1:16">
      <c r="B19" s="14" t="s">
        <v>49</v>
      </c>
    </row>
    <row r="20" spans="1:16">
      <c r="B20" s="14" t="s">
        <v>50</v>
      </c>
    </row>
    <row r="21" spans="1:16">
      <c r="B21" s="14"/>
    </row>
    <row r="22" spans="1:16">
      <c r="B22" s="14"/>
    </row>
  </sheetData>
  <mergeCells count="20">
    <mergeCell ref="H5:H7"/>
    <mergeCell ref="A3:P3"/>
    <mergeCell ref="I5:M5"/>
    <mergeCell ref="N5:N7"/>
    <mergeCell ref="O5:O7"/>
    <mergeCell ref="P5:P7"/>
    <mergeCell ref="I6:J6"/>
    <mergeCell ref="K6:L6"/>
    <mergeCell ref="M6:M7"/>
    <mergeCell ref="A4:B4"/>
    <mergeCell ref="I4:J4"/>
    <mergeCell ref="M4:P4"/>
    <mergeCell ref="A5:A7"/>
    <mergeCell ref="B5:B7"/>
    <mergeCell ref="C5:C7"/>
    <mergeCell ref="B9:D9"/>
    <mergeCell ref="B13:D13"/>
    <mergeCell ref="D5:D7"/>
    <mergeCell ref="E5:F6"/>
    <mergeCell ref="G5:G7"/>
  </mergeCells>
  <pageMargins left="0.24" right="0.16" top="0.75" bottom="0.75" header="0.3" footer="0.3"/>
  <pageSetup paperSize="9" scale="75"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O22" sqref="N22:O22"/>
    </sheetView>
  </sheetViews>
  <sheetFormatPr defaultRowHeight="15.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Trang tính</vt:lpstr>
      </vt:variant>
      <vt:variant>
        <vt:i4>5</vt:i4>
      </vt:variant>
      <vt:variant>
        <vt:lpstr>Phạm vi Có tên</vt:lpstr>
      </vt:variant>
      <vt:variant>
        <vt:i4>3</vt:i4>
      </vt:variant>
    </vt:vector>
  </HeadingPairs>
  <TitlesOfParts>
    <vt:vector size="8" baseType="lpstr">
      <vt:lpstr>PL 01-nước sinh hoạt</vt:lpstr>
      <vt:lpstr>PL02-quy hoạch dân cư</vt:lpstr>
      <vt:lpstr>PL03-Đầu tư CSHT</vt:lpstr>
      <vt:lpstr>PL07-DT rất ít người</vt:lpstr>
      <vt:lpstr>Sheet5</vt:lpstr>
      <vt:lpstr>'PL 01-nước sinh hoạt'!Print_Titles</vt:lpstr>
      <vt:lpstr>'PL02-quy hoạch dân cư'!Print_Titles</vt:lpstr>
      <vt:lpstr>'PL03-Đầu tư CSHT'!Print_Titles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2021-07-27T13:02:43Z</cp:lastPrinted>
  <dcterms:created xsi:type="dcterms:W3CDTF">2020-12-09T06:47:10Z</dcterms:created>
  <dcterms:modified xsi:type="dcterms:W3CDTF">2021-07-27T13:02:44Z</dcterms:modified>
</cp:coreProperties>
</file>