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F:\file\2024\sau tiếp thu nhập ĐTC và CTMTQG\"/>
    </mc:Choice>
  </mc:AlternateContent>
  <xr:revisionPtr revIDLastSave="0" documentId="13_ncr:1_{D4CAB37E-6554-4F74-A430-49E255586ACA}" xr6:coauthVersionLast="47" xr6:coauthVersionMax="47" xr10:uidLastSave="{00000000-0000-0000-0000-000000000000}"/>
  <bookViews>
    <workbookView xWindow="-98" yWindow="-98" windowWidth="20715" windowHeight="13155" tabRatio="859" firstSheet="1" activeTab="5" xr2:uid="{00000000-000D-0000-FFFF-FFFF00000000}"/>
  </bookViews>
  <sheets>
    <sheet name="PL II 2022" sheetId="29" state="hidden" r:id="rId1"/>
    <sheet name="Phụ lục 04 kèm theo báo cáo" sheetId="35" r:id="rId2"/>
    <sheet name="Sheet1" sheetId="38" state="hidden" r:id="rId3"/>
    <sheet name="sn" sheetId="39" state="hidden" r:id="rId4"/>
    <sheet name="Phụ lục 05 kèm theo báo cáo" sheetId="41" r:id="rId5"/>
    <sheet name="Phụ lục 06 kèm theo Báo cáo" sheetId="40" r:id="rId6"/>
  </sheet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Tru21" localSheetId="0" hidden="1">{"'Sheet1'!$L$16"}</definedName>
    <definedName name="____Tru2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hidden="1">{"'Sheet1'!$L$16"}</definedName>
    <definedName name="___TT31" localSheetId="0" hidden="1">{"'Sheet1'!$L$16"}</definedName>
    <definedName name="___TT31" hidden="1">{"'Sheet1'!$L$16"}</definedName>
    <definedName name="___Tru21" localSheetId="0" hidden="1">{"'Sheet1'!$L$16"}</definedName>
    <definedName name="___Tru2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L1242">#REF!</definedName>
    <definedName name="__Pl2" localSheetId="0"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hidden="1">{"'Sheet1'!$L$16"}</definedName>
    <definedName name="__TT31" localSheetId="0" hidden="1">{"'Sheet1'!$L$16"}</definedName>
    <definedName name="__TT31" hidden="1">{"'Sheet1'!$L$16"}</definedName>
    <definedName name="__TH1">#REF!</definedName>
    <definedName name="__TH2">#REF!</definedName>
    <definedName name="__TH3">#REF!</definedName>
    <definedName name="__Tru21" localSheetId="0"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m190" localSheetId="0">#REF!</definedName>
    <definedName name="_km190">#REF!</definedName>
    <definedName name="_km191">#REF!</definedName>
    <definedName name="_km192">#REF!</definedName>
    <definedName name="_KH08" localSheetId="0" hidden="1">{#N/A,#N/A,FALSE,"Chi tiÆt"}</definedName>
    <definedName name="_KH08" hidden="1">{#N/A,#N/A,FALSE,"Chi tiÆt"}</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SO2" localSheetId="0" hidden="1">{"'Sheet1'!$L$16"}</definedName>
    <definedName name="_NSO2" hidden="1">{"'Sheet1'!$L$16"}</definedName>
    <definedName name="_nh2" localSheetId="0" hidden="1">{#N/A,#N/A,FALSE,"Chi tiÆt"}</definedName>
    <definedName name="_nh2" hidden="1">{#N/A,#N/A,FALSE,"Chi tiÆt"}</definedName>
    <definedName name="_Order1" hidden="1">255</definedName>
    <definedName name="_Order2" hidden="1">255</definedName>
    <definedName name="_PA3" localSheetId="0" hidden="1">{"'Sheet1'!$L$16"}</definedName>
    <definedName name="_PA3" hidden="1">{"'Sheet1'!$L$16"}</definedName>
    <definedName name="_PL1242">#REF!</definedName>
    <definedName name="_Pl2" localSheetId="0" hidden="1">{"'Sheet1'!$L$16"}</definedName>
    <definedName name="_Pl2" hidden="1">{"'Sheet1'!$L$16"}</definedName>
    <definedName name="_PL3" hidden="1">#REF!</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hidden="1">{"'Sheet1'!$L$16"}</definedName>
    <definedName name="_TT31" localSheetId="0" hidden="1">{"'Sheet1'!$L$16"}</definedName>
    <definedName name="_TT31" hidden="1">{"'Sheet1'!$L$16"}</definedName>
    <definedName name="_TH1">#REF!</definedName>
    <definedName name="_TH2">#REF!</definedName>
    <definedName name="_TH3">#REF!</definedName>
    <definedName name="_Tru21" localSheetId="0" hidden="1">{"'Sheet1'!$L$16"}</definedName>
    <definedName name="_Tru2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SYU">#N/A</definedName>
    <definedName name="catvang" localSheetId="0">#REF!</definedName>
    <definedName name="catvang">#REF!</definedName>
    <definedName name="CATREC">#N/A</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đ" localSheetId="0" hidden="1">{"'Sheet1'!$L$16"}</definedName>
    <definedName name="dđ" hidden="1">{"'Sheet1'!$L$16"}</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VL">#REF!</definedName>
    <definedName name="HTHH">#REF!</definedName>
    <definedName name="htrhrt" localSheetId="0" hidden="1">{"'Sheet1'!$L$16"}</definedName>
    <definedName name="htrhrt" hidden="1">{"'Sheet1'!$L$16"}</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LKL">#REF!</definedName>
    <definedName name="PMS" localSheetId="0" hidden="1">{"'Sheet1'!$L$16"}</definedName>
    <definedName name="PMS" hidden="1">{"'Sheet1'!$L$16"}</definedName>
    <definedName name="PRICE">#REF!</definedName>
    <definedName name="PRICE1">#REF!</definedName>
    <definedName name="_xlnm.Print_Area" localSheetId="0">'PL II 2022'!$A$1:$M$12</definedName>
    <definedName name="_xlnm.Print_Area" localSheetId="1">'Phụ lục 04 kèm theo báo cáo'!$A$1:$Y$52</definedName>
    <definedName name="_xlnm.Print_Titles" localSheetId="0">'PL II 2022'!$5:$8</definedName>
    <definedName name="_xlnm.Print_Titles" localSheetId="1">'Phụ lục 04 kèm theo báo cáo'!#REF!</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PCP" localSheetId="0" hidden="1">{"'Sheet1'!$L$16"}</definedName>
    <definedName name="TPCP" hidden="1">{"'Sheet1'!$L$16"}</definedName>
    <definedName name="TPLRP">#REF!</definedName>
    <definedName name="TT_1P">#REF!</definedName>
    <definedName name="TT_3p">#REF!</definedName>
    <definedName name="TTDD1P">#REF!</definedName>
    <definedName name="TTDKKH">#REF!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thi">#REF!</definedName>
    <definedName name="ttronmk">#REF!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u" localSheetId="0" hidden="1">{"'Sheet1'!$L$16"}</definedName>
    <definedName name="u" hidden="1">{"'Sheet1'!$L$16"}</definedName>
    <definedName name="upnoc">#REF!</definedName>
    <definedName name="uu">#REF!</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91029"/>
</workbook>
</file>

<file path=xl/calcChain.xml><?xml version="1.0" encoding="utf-8"?>
<calcChain xmlns="http://schemas.openxmlformats.org/spreadsheetml/2006/main">
  <c r="A3" i="41" l="1"/>
  <c r="A3" i="40" s="1"/>
  <c r="U82" i="41" l="1"/>
  <c r="U81" i="41"/>
  <c r="U80" i="41"/>
  <c r="U79" i="41"/>
  <c r="U78" i="41"/>
  <c r="U77" i="41"/>
  <c r="U76" i="41"/>
  <c r="U75" i="41"/>
  <c r="U74" i="41"/>
  <c r="U73" i="41"/>
  <c r="U72" i="41"/>
  <c r="U71" i="41"/>
  <c r="U70" i="41"/>
  <c r="U69" i="41"/>
  <c r="U68" i="41"/>
  <c r="U67" i="41"/>
  <c r="U66" i="41"/>
  <c r="U65" i="41"/>
  <c r="U64" i="41"/>
  <c r="U63" i="41"/>
  <c r="U62" i="41"/>
  <c r="U61" i="41"/>
  <c r="U60" i="41"/>
  <c r="U59" i="41"/>
  <c r="U58" i="41"/>
  <c r="U57" i="41"/>
  <c r="U56" i="41"/>
  <c r="U55" i="41"/>
  <c r="U54" i="41"/>
  <c r="U53" i="41"/>
  <c r="U52" i="41"/>
  <c r="U51" i="41"/>
  <c r="U50" i="41"/>
  <c r="U49" i="41"/>
  <c r="U48" i="41"/>
  <c r="U47" i="41"/>
  <c r="U46" i="41"/>
  <c r="U45" i="41"/>
  <c r="U44" i="41"/>
  <c r="Y42" i="41"/>
  <c r="Y41" i="41" s="1"/>
  <c r="W42" i="41"/>
  <c r="W41" i="41" s="1"/>
  <c r="V42" i="41"/>
  <c r="V41" i="41" s="1"/>
  <c r="U40" i="41"/>
  <c r="R40" i="41"/>
  <c r="U39" i="41"/>
  <c r="R39" i="41"/>
  <c r="U38" i="41"/>
  <c r="R38" i="41"/>
  <c r="U37" i="41"/>
  <c r="R37" i="41"/>
  <c r="U36" i="41"/>
  <c r="R36" i="41"/>
  <c r="U35" i="41"/>
  <c r="R35" i="41"/>
  <c r="U34" i="41"/>
  <c r="R34" i="41"/>
  <c r="Q34" i="41" s="1"/>
  <c r="U33" i="41"/>
  <c r="R33" i="41"/>
  <c r="U32" i="41"/>
  <c r="R32" i="41"/>
  <c r="U31" i="41"/>
  <c r="R31" i="41"/>
  <c r="U30" i="41"/>
  <c r="R30" i="41"/>
  <c r="U29" i="41"/>
  <c r="R29" i="41"/>
  <c r="U28" i="41"/>
  <c r="R28" i="41"/>
  <c r="U27" i="41"/>
  <c r="R27" i="41"/>
  <c r="U26" i="41"/>
  <c r="R26" i="41"/>
  <c r="U25" i="41"/>
  <c r="R25" i="41"/>
  <c r="U24" i="41"/>
  <c r="S24" i="41"/>
  <c r="R24" i="41" s="1"/>
  <c r="Q24" i="41" s="1"/>
  <c r="U23" i="41"/>
  <c r="R23" i="41"/>
  <c r="U22" i="41"/>
  <c r="S22" i="41"/>
  <c r="R22" i="41" s="1"/>
  <c r="U21" i="41"/>
  <c r="R21" i="41"/>
  <c r="U20" i="41"/>
  <c r="R20" i="41"/>
  <c r="W19" i="41"/>
  <c r="V19" i="41"/>
  <c r="T19" i="41"/>
  <c r="P19" i="41"/>
  <c r="O19" i="41"/>
  <c r="N19" i="41"/>
  <c r="M19" i="41"/>
  <c r="L19" i="41"/>
  <c r="K19" i="41"/>
  <c r="J19" i="41"/>
  <c r="I19" i="41"/>
  <c r="U18" i="41"/>
  <c r="R18" i="41"/>
  <c r="Q18" i="41" s="1"/>
  <c r="U17" i="41"/>
  <c r="R17" i="41"/>
  <c r="Q17" i="41" s="1"/>
  <c r="U16" i="41"/>
  <c r="R16" i="41"/>
  <c r="Q16" i="41" s="1"/>
  <c r="U15" i="41"/>
  <c r="R15" i="41"/>
  <c r="Q15" i="41" s="1"/>
  <c r="U14" i="41"/>
  <c r="R14" i="41"/>
  <c r="Q14" i="41" s="1"/>
  <c r="U13" i="41"/>
  <c r="R13" i="41"/>
  <c r="Q13" i="41" s="1"/>
  <c r="W12" i="41"/>
  <c r="V12" i="41"/>
  <c r="T12" i="41"/>
  <c r="S12" i="41"/>
  <c r="P12" i="41"/>
  <c r="P11" i="41" s="1"/>
  <c r="O12" i="41"/>
  <c r="O11" i="41" s="1"/>
  <c r="N12" i="41"/>
  <c r="N11" i="41" s="1"/>
  <c r="M12" i="41"/>
  <c r="L12" i="41"/>
  <c r="L11" i="41" s="1"/>
  <c r="K12" i="41"/>
  <c r="J12" i="41"/>
  <c r="J11" i="41" s="1"/>
  <c r="I12" i="41"/>
  <c r="U120" i="40"/>
  <c r="U119" i="40"/>
  <c r="U118" i="40"/>
  <c r="U117" i="40"/>
  <c r="U116" i="40"/>
  <c r="U115" i="40"/>
  <c r="U114" i="40"/>
  <c r="U113" i="40"/>
  <c r="U112" i="40"/>
  <c r="U111" i="40"/>
  <c r="U110" i="40"/>
  <c r="W109" i="40"/>
  <c r="W108" i="40" s="1"/>
  <c r="V109" i="40"/>
  <c r="V108" i="40" s="1"/>
  <c r="U107" i="40"/>
  <c r="U106" i="40"/>
  <c r="U105" i="40"/>
  <c r="U104" i="40"/>
  <c r="U103" i="40"/>
  <c r="U102" i="40"/>
  <c r="U101" i="40"/>
  <c r="U100" i="40"/>
  <c r="U99" i="40"/>
  <c r="U98" i="40"/>
  <c r="W97" i="40"/>
  <c r="V97" i="40"/>
  <c r="U96" i="40"/>
  <c r="U95" i="40"/>
  <c r="U94" i="40"/>
  <c r="U93" i="40"/>
  <c r="U92" i="40"/>
  <c r="U91" i="40"/>
  <c r="U90" i="40"/>
  <c r="U89" i="40"/>
  <c r="U88" i="40"/>
  <c r="U87" i="40"/>
  <c r="W86" i="40"/>
  <c r="V86" i="40"/>
  <c r="U85" i="40"/>
  <c r="U83" i="40" s="1"/>
  <c r="U84" i="40"/>
  <c r="W83" i="40"/>
  <c r="V83" i="40"/>
  <c r="U82" i="40"/>
  <c r="U81" i="40"/>
  <c r="W80" i="40"/>
  <c r="V80" i="40"/>
  <c r="Y79" i="40"/>
  <c r="S79" i="40"/>
  <c r="U78" i="40"/>
  <c r="X78" i="40" s="1"/>
  <c r="Q78" i="40"/>
  <c r="Q77" i="40" s="1"/>
  <c r="U77" i="40"/>
  <c r="S77" i="40"/>
  <c r="R77" i="40"/>
  <c r="P77" i="40"/>
  <c r="O77" i="40"/>
  <c r="N77" i="40"/>
  <c r="M77" i="40"/>
  <c r="L77" i="40"/>
  <c r="K77" i="40"/>
  <c r="J77" i="40"/>
  <c r="I77" i="40"/>
  <c r="U76" i="40"/>
  <c r="X76" i="40" s="1"/>
  <c r="U75" i="40"/>
  <c r="X75" i="40" s="1"/>
  <c r="U74" i="40"/>
  <c r="X74" i="40" s="1"/>
  <c r="U73" i="40"/>
  <c r="X73" i="40" s="1"/>
  <c r="U72" i="40"/>
  <c r="X72" i="40" s="1"/>
  <c r="U71" i="40"/>
  <c r="X71" i="40" s="1"/>
  <c r="V70" i="40"/>
  <c r="U70" i="40" s="1"/>
  <c r="S70" i="40"/>
  <c r="R70" i="40"/>
  <c r="Q70" i="40"/>
  <c r="P70" i="40"/>
  <c r="O70" i="40"/>
  <c r="N70" i="40"/>
  <c r="M70" i="40"/>
  <c r="L70" i="40"/>
  <c r="K70" i="40"/>
  <c r="J70" i="40"/>
  <c r="I70" i="40"/>
  <c r="U69" i="40"/>
  <c r="R69" i="40"/>
  <c r="Q69" i="40" s="1"/>
  <c r="U68" i="40"/>
  <c r="R68" i="40"/>
  <c r="S68" i="40" s="1"/>
  <c r="V67" i="40"/>
  <c r="V66" i="40" s="1"/>
  <c r="T67" i="40"/>
  <c r="P67" i="40"/>
  <c r="O67" i="40"/>
  <c r="N67" i="40"/>
  <c r="M67" i="40"/>
  <c r="L67" i="40"/>
  <c r="L66" i="40" s="1"/>
  <c r="K67" i="40"/>
  <c r="J67" i="40"/>
  <c r="I67" i="40"/>
  <c r="T66" i="40"/>
  <c r="U65" i="40"/>
  <c r="X65" i="40" s="1"/>
  <c r="Q65" i="40"/>
  <c r="Q64" i="40" s="1"/>
  <c r="W64" i="40"/>
  <c r="W63" i="40" s="1"/>
  <c r="V64" i="40"/>
  <c r="T64" i="40"/>
  <c r="S64" i="40"/>
  <c r="R64" i="40"/>
  <c r="P64" i="40"/>
  <c r="O64" i="40"/>
  <c r="N64" i="40"/>
  <c r="M64" i="40"/>
  <c r="L64" i="40"/>
  <c r="K64" i="40"/>
  <c r="J64" i="40"/>
  <c r="I64" i="40"/>
  <c r="U62" i="40"/>
  <c r="X62" i="40" s="1"/>
  <c r="Q62" i="40"/>
  <c r="N62" i="40"/>
  <c r="M62" i="40"/>
  <c r="K62" i="40"/>
  <c r="J62" i="40"/>
  <c r="I62" i="40"/>
  <c r="U61" i="40"/>
  <c r="X61" i="40" s="1"/>
  <c r="Q61" i="40"/>
  <c r="N61" i="40"/>
  <c r="M61" i="40"/>
  <c r="L61" i="40"/>
  <c r="K61" i="40"/>
  <c r="J61" i="40"/>
  <c r="I61" i="40"/>
  <c r="U60" i="40"/>
  <c r="X60" i="40" s="1"/>
  <c r="Q60" i="40"/>
  <c r="N60" i="40"/>
  <c r="M60" i="40"/>
  <c r="L60" i="40"/>
  <c r="K60" i="40"/>
  <c r="J60" i="40"/>
  <c r="I60" i="40"/>
  <c r="U59" i="40"/>
  <c r="X59" i="40" s="1"/>
  <c r="Q59" i="40"/>
  <c r="N59" i="40"/>
  <c r="M59" i="40"/>
  <c r="L59" i="40"/>
  <c r="K59" i="40"/>
  <c r="J59" i="40"/>
  <c r="I59" i="40"/>
  <c r="U58" i="40"/>
  <c r="X58" i="40" s="1"/>
  <c r="Q58" i="40"/>
  <c r="N58" i="40"/>
  <c r="M58" i="40"/>
  <c r="K58" i="40"/>
  <c r="J58" i="40"/>
  <c r="I58" i="40"/>
  <c r="U57" i="40"/>
  <c r="X57" i="40" s="1"/>
  <c r="Q57" i="40"/>
  <c r="N57" i="40"/>
  <c r="M57" i="40"/>
  <c r="L57" i="40"/>
  <c r="K57" i="40"/>
  <c r="J57" i="40"/>
  <c r="I57" i="40"/>
  <c r="U56" i="40"/>
  <c r="X56" i="40" s="1"/>
  <c r="Q56" i="40"/>
  <c r="N56" i="40"/>
  <c r="M56" i="40"/>
  <c r="L56" i="40"/>
  <c r="K56" i="40"/>
  <c r="J56" i="40"/>
  <c r="I56" i="40"/>
  <c r="U55" i="40"/>
  <c r="S55" i="40"/>
  <c r="R55" i="40"/>
  <c r="P55" i="40"/>
  <c r="O55" i="40"/>
  <c r="U54" i="40"/>
  <c r="X54" i="40" s="1"/>
  <c r="Q54" i="40"/>
  <c r="U53" i="40"/>
  <c r="X53" i="40" s="1"/>
  <c r="Q53" i="40"/>
  <c r="Q52" i="40" s="1"/>
  <c r="W52" i="40"/>
  <c r="V52" i="40"/>
  <c r="T52" i="40"/>
  <c r="S52" i="40"/>
  <c r="R52" i="40"/>
  <c r="P52" i="40"/>
  <c r="O52" i="40"/>
  <c r="N52" i="40"/>
  <c r="M52" i="40"/>
  <c r="L52" i="40"/>
  <c r="K52" i="40"/>
  <c r="J52" i="40"/>
  <c r="I52" i="40"/>
  <c r="U51" i="40"/>
  <c r="R51" i="40"/>
  <c r="S51" i="40" s="1"/>
  <c r="U50" i="40"/>
  <c r="R50" i="40"/>
  <c r="S50" i="40" s="1"/>
  <c r="U49" i="40"/>
  <c r="R49" i="40"/>
  <c r="Q49" i="40" s="1"/>
  <c r="U48" i="40"/>
  <c r="X48" i="40" s="1"/>
  <c r="R48" i="40"/>
  <c r="S48" i="40" s="1"/>
  <c r="U47" i="40"/>
  <c r="R47" i="40"/>
  <c r="S47" i="40" s="1"/>
  <c r="V46" i="40"/>
  <c r="V40" i="40" s="1"/>
  <c r="R46" i="40"/>
  <c r="Q46" i="40" s="1"/>
  <c r="U45" i="40"/>
  <c r="R45" i="40"/>
  <c r="Q45" i="40" s="1"/>
  <c r="U44" i="40"/>
  <c r="R44" i="40"/>
  <c r="S44" i="40" s="1"/>
  <c r="U43" i="40"/>
  <c r="R43" i="40"/>
  <c r="S43" i="40" s="1"/>
  <c r="U42" i="40"/>
  <c r="R42" i="40"/>
  <c r="Q42" i="40" s="1"/>
  <c r="U41" i="40"/>
  <c r="R41" i="40"/>
  <c r="S41" i="40" s="1"/>
  <c r="W40" i="40"/>
  <c r="T40" i="40"/>
  <c r="P40" i="40"/>
  <c r="P39" i="40" s="1"/>
  <c r="O40" i="40"/>
  <c r="O39" i="40" s="1"/>
  <c r="N40" i="40"/>
  <c r="M40" i="40"/>
  <c r="L40" i="40"/>
  <c r="L39" i="40" s="1"/>
  <c r="K40" i="40"/>
  <c r="K39" i="40" s="1"/>
  <c r="J40" i="40"/>
  <c r="I40" i="40"/>
  <c r="U38" i="40"/>
  <c r="X38" i="40" s="1"/>
  <c r="Q38" i="40"/>
  <c r="V37" i="40"/>
  <c r="Q37" i="40"/>
  <c r="W36" i="40"/>
  <c r="T36" i="40"/>
  <c r="S36" i="40"/>
  <c r="R36" i="40"/>
  <c r="P36" i="40"/>
  <c r="O36" i="40"/>
  <c r="N36" i="40"/>
  <c r="M36" i="40"/>
  <c r="L36" i="40"/>
  <c r="K36" i="40"/>
  <c r="J36" i="40"/>
  <c r="I36" i="40"/>
  <c r="U35" i="40"/>
  <c r="S35" i="40"/>
  <c r="S33" i="40" s="1"/>
  <c r="R35" i="40"/>
  <c r="Q35" i="40" s="1"/>
  <c r="U34" i="40"/>
  <c r="X34" i="40" s="1"/>
  <c r="Q34" i="40"/>
  <c r="W33" i="40"/>
  <c r="V33" i="40"/>
  <c r="T33" i="40"/>
  <c r="P33" i="40"/>
  <c r="O33" i="40"/>
  <c r="N33" i="40"/>
  <c r="M33" i="40"/>
  <c r="L33" i="40"/>
  <c r="K33" i="40"/>
  <c r="J33" i="40"/>
  <c r="I33" i="40"/>
  <c r="U32" i="40"/>
  <c r="R32" i="40"/>
  <c r="Q32" i="40" s="1"/>
  <c r="U31" i="40"/>
  <c r="R31" i="40"/>
  <c r="S31" i="40" s="1"/>
  <c r="W30" i="40"/>
  <c r="V30" i="40"/>
  <c r="T30" i="40"/>
  <c r="P30" i="40"/>
  <c r="O30" i="40"/>
  <c r="N30" i="40"/>
  <c r="M30" i="40"/>
  <c r="L30" i="40"/>
  <c r="K30" i="40"/>
  <c r="J30" i="40"/>
  <c r="I30" i="40"/>
  <c r="U28" i="40"/>
  <c r="X28" i="40" s="1"/>
  <c r="U27" i="40"/>
  <c r="X27" i="40" s="1"/>
  <c r="U26" i="40"/>
  <c r="X26" i="40" s="1"/>
  <c r="U25" i="40"/>
  <c r="X25" i="40" s="1"/>
  <c r="U24" i="40"/>
  <c r="X24" i="40" s="1"/>
  <c r="U23" i="40"/>
  <c r="X23" i="40" s="1"/>
  <c r="U22" i="40"/>
  <c r="X22" i="40" s="1"/>
  <c r="U21" i="40"/>
  <c r="X21" i="40" s="1"/>
  <c r="S21" i="40"/>
  <c r="S20" i="40" s="1"/>
  <c r="U20" i="40"/>
  <c r="R20" i="40"/>
  <c r="Q20" i="40"/>
  <c r="P20" i="40"/>
  <c r="O20" i="40"/>
  <c r="N20" i="40"/>
  <c r="M20" i="40"/>
  <c r="L20" i="40"/>
  <c r="K20" i="40"/>
  <c r="J20" i="40"/>
  <c r="I20" i="40"/>
  <c r="U19" i="40"/>
  <c r="R19" i="40"/>
  <c r="Q19" i="40" s="1"/>
  <c r="U18" i="40"/>
  <c r="R18" i="40"/>
  <c r="S18" i="40" s="1"/>
  <c r="U17" i="40"/>
  <c r="X17" i="40" s="1"/>
  <c r="U16" i="40"/>
  <c r="P16" i="40"/>
  <c r="O16" i="40"/>
  <c r="N16" i="40"/>
  <c r="M16" i="40"/>
  <c r="L16" i="40"/>
  <c r="K16" i="40"/>
  <c r="J16" i="40"/>
  <c r="I16" i="40"/>
  <c r="U15" i="40"/>
  <c r="X15" i="40" s="1"/>
  <c r="U14" i="40"/>
  <c r="X14" i="40" s="1"/>
  <c r="U13" i="40"/>
  <c r="S13" i="40"/>
  <c r="R13" i="40"/>
  <c r="Q13" i="40"/>
  <c r="P13" i="40"/>
  <c r="O13" i="40"/>
  <c r="N13" i="40"/>
  <c r="M13" i="40"/>
  <c r="L13" i="40"/>
  <c r="K13" i="40"/>
  <c r="J13" i="40"/>
  <c r="I13" i="40"/>
  <c r="Y12" i="40"/>
  <c r="Y11" i="40" s="1"/>
  <c r="V39" i="40" l="1"/>
  <c r="P66" i="40"/>
  <c r="U97" i="40"/>
  <c r="V11" i="41"/>
  <c r="V10" i="41" s="1"/>
  <c r="W11" i="41"/>
  <c r="W10" i="41" s="1"/>
  <c r="X27" i="41"/>
  <c r="X31" i="41"/>
  <c r="X47" i="40"/>
  <c r="T39" i="40"/>
  <c r="Q48" i="40"/>
  <c r="U64" i="40"/>
  <c r="X64" i="40" s="1"/>
  <c r="W29" i="40"/>
  <c r="W12" i="40" s="1"/>
  <c r="P29" i="40"/>
  <c r="P12" i="40" s="1"/>
  <c r="K63" i="40"/>
  <c r="X20" i="40"/>
  <c r="M29" i="40"/>
  <c r="T29" i="40"/>
  <c r="T12" i="40" s="1"/>
  <c r="N39" i="40"/>
  <c r="K66" i="40"/>
  <c r="O66" i="40"/>
  <c r="O63" i="40" s="1"/>
  <c r="Q18" i="40"/>
  <c r="Q16" i="40" s="1"/>
  <c r="X32" i="40"/>
  <c r="Q43" i="40"/>
  <c r="U46" i="40"/>
  <c r="U40" i="40" s="1"/>
  <c r="J66" i="40"/>
  <c r="J63" i="40" s="1"/>
  <c r="V63" i="40"/>
  <c r="X69" i="40"/>
  <c r="X70" i="40"/>
  <c r="J39" i="40"/>
  <c r="Q33" i="40"/>
  <c r="X45" i="40"/>
  <c r="L29" i="40"/>
  <c r="L12" i="40" s="1"/>
  <c r="Q31" i="40"/>
  <c r="Q30" i="40" s="1"/>
  <c r="Q29" i="40" s="1"/>
  <c r="Q12" i="40" s="1"/>
  <c r="Q41" i="40"/>
  <c r="X46" i="40"/>
  <c r="K55" i="40"/>
  <c r="P63" i="40"/>
  <c r="N66" i="40"/>
  <c r="N63" i="40" s="1"/>
  <c r="V79" i="40"/>
  <c r="R16" i="40"/>
  <c r="X13" i="40"/>
  <c r="X18" i="40"/>
  <c r="U30" i="40"/>
  <c r="J29" i="40"/>
  <c r="J12" i="40" s="1"/>
  <c r="N29" i="40"/>
  <c r="N12" i="40" s="1"/>
  <c r="Q36" i="40"/>
  <c r="W39" i="40"/>
  <c r="W11" i="40" s="1"/>
  <c r="S45" i="40"/>
  <c r="L55" i="40"/>
  <c r="X77" i="40"/>
  <c r="U109" i="40"/>
  <c r="U108" i="40" s="1"/>
  <c r="X43" i="40"/>
  <c r="Q50" i="40"/>
  <c r="X50" i="40"/>
  <c r="T63" i="40"/>
  <c r="X41" i="40"/>
  <c r="M55" i="40"/>
  <c r="L63" i="40"/>
  <c r="S69" i="40"/>
  <c r="S67" i="40" s="1"/>
  <c r="S66" i="40" s="1"/>
  <c r="S63" i="40" s="1"/>
  <c r="U80" i="40"/>
  <c r="U86" i="40"/>
  <c r="X35" i="40"/>
  <c r="X44" i="40"/>
  <c r="X51" i="40"/>
  <c r="I55" i="40"/>
  <c r="I66" i="40"/>
  <c r="I63" i="40" s="1"/>
  <c r="M66" i="40"/>
  <c r="M63" i="40" s="1"/>
  <c r="X68" i="40"/>
  <c r="I29" i="40"/>
  <c r="I12" i="40" s="1"/>
  <c r="X31" i="40"/>
  <c r="X19" i="40"/>
  <c r="K29" i="40"/>
  <c r="K12" i="40" s="1"/>
  <c r="K11" i="40" s="1"/>
  <c r="K10" i="40" s="1"/>
  <c r="O29" i="40"/>
  <c r="O12" i="40" s="1"/>
  <c r="V29" i="40"/>
  <c r="V12" i="40" s="1"/>
  <c r="X42" i="40"/>
  <c r="X49" i="40"/>
  <c r="I39" i="40"/>
  <c r="M39" i="40"/>
  <c r="U52" i="40"/>
  <c r="X52" i="40" s="1"/>
  <c r="Q55" i="40"/>
  <c r="J55" i="40"/>
  <c r="N55" i="40"/>
  <c r="U67" i="40"/>
  <c r="U66" i="40" s="1"/>
  <c r="W79" i="40"/>
  <c r="T11" i="41"/>
  <c r="X22" i="41"/>
  <c r="X38" i="41"/>
  <c r="X40" i="41"/>
  <c r="X24" i="41"/>
  <c r="X28" i="41"/>
  <c r="X32" i="41"/>
  <c r="S19" i="41"/>
  <c r="S11" i="41" s="1"/>
  <c r="S10" i="41" s="1"/>
  <c r="R19" i="41"/>
  <c r="K11" i="41"/>
  <c r="K10" i="41" s="1"/>
  <c r="X13" i="41"/>
  <c r="X15" i="41"/>
  <c r="X17" i="41"/>
  <c r="X20" i="41"/>
  <c r="X35" i="41"/>
  <c r="X37" i="41"/>
  <c r="I11" i="41"/>
  <c r="I10" i="41" s="1"/>
  <c r="M11" i="41"/>
  <c r="M10" i="41" s="1"/>
  <c r="R12" i="41"/>
  <c r="X23" i="41"/>
  <c r="X36" i="41"/>
  <c r="Q22" i="41"/>
  <c r="Q19" i="41" s="1"/>
  <c r="X25" i="41"/>
  <c r="X30" i="41"/>
  <c r="J10" i="41"/>
  <c r="N10" i="41"/>
  <c r="X29" i="41"/>
  <c r="X34" i="41"/>
  <c r="L10" i="41"/>
  <c r="P10" i="41"/>
  <c r="X14" i="41"/>
  <c r="X16" i="41"/>
  <c r="X18" i="41"/>
  <c r="X33" i="41"/>
  <c r="O10" i="41"/>
  <c r="X26" i="41"/>
  <c r="Q12" i="41"/>
  <c r="U12" i="41"/>
  <c r="U19" i="41"/>
  <c r="U42" i="41"/>
  <c r="T11" i="40"/>
  <c r="X16" i="40"/>
  <c r="M12" i="40"/>
  <c r="U37" i="40"/>
  <c r="V36" i="40"/>
  <c r="U33" i="40"/>
  <c r="R40" i="40"/>
  <c r="R39" i="40" s="1"/>
  <c r="S19" i="40"/>
  <c r="S16" i="40" s="1"/>
  <c r="S32" i="40"/>
  <c r="S30" i="40" s="1"/>
  <c r="S29" i="40" s="1"/>
  <c r="R33" i="40"/>
  <c r="S42" i="40"/>
  <c r="Q44" i="40"/>
  <c r="S46" i="40"/>
  <c r="Q47" i="40"/>
  <c r="S49" i="40"/>
  <c r="Q51" i="40"/>
  <c r="Q68" i="40"/>
  <c r="Q67" i="40" s="1"/>
  <c r="Q66" i="40" s="1"/>
  <c r="Q63" i="40" s="1"/>
  <c r="R30" i="40"/>
  <c r="R67" i="40"/>
  <c r="R66" i="40" s="1"/>
  <c r="R63" i="40" s="1"/>
  <c r="W10" i="40" l="1"/>
  <c r="U63" i="40"/>
  <c r="R11" i="41"/>
  <c r="X19" i="41"/>
  <c r="O11" i="40"/>
  <c r="O10" i="40" s="1"/>
  <c r="L11" i="40"/>
  <c r="L10" i="40" s="1"/>
  <c r="V11" i="40"/>
  <c r="V10" i="40" s="1"/>
  <c r="N11" i="40"/>
  <c r="N10" i="40" s="1"/>
  <c r="I11" i="40"/>
  <c r="I10" i="40" s="1"/>
  <c r="P11" i="40"/>
  <c r="P10" i="40" s="1"/>
  <c r="J11" i="40"/>
  <c r="J10" i="40" s="1"/>
  <c r="S40" i="40"/>
  <c r="S39" i="40" s="1"/>
  <c r="S12" i="40"/>
  <c r="R29" i="40"/>
  <c r="R12" i="40" s="1"/>
  <c r="R11" i="40" s="1"/>
  <c r="Q40" i="40"/>
  <c r="Q39" i="40" s="1"/>
  <c r="Q11" i="40" s="1"/>
  <c r="Q10" i="40" s="1"/>
  <c r="U39" i="40"/>
  <c r="X39" i="40" s="1"/>
  <c r="X33" i="40"/>
  <c r="M11" i="40"/>
  <c r="M10" i="40" s="1"/>
  <c r="U79" i="40"/>
  <c r="Q11" i="41"/>
  <c r="X12" i="41"/>
  <c r="U11" i="41"/>
  <c r="U10" i="41" s="1"/>
  <c r="U41" i="41"/>
  <c r="Q10" i="41"/>
  <c r="X37" i="40"/>
  <c r="U36" i="40"/>
  <c r="X36" i="40" s="1"/>
  <c r="X30" i="40"/>
  <c r="X67" i="40"/>
  <c r="X66" i="40"/>
  <c r="U29" i="40"/>
  <c r="Y11" i="41" l="1"/>
  <c r="S11" i="40"/>
  <c r="S10" i="40" s="1"/>
  <c r="X11" i="41"/>
  <c r="X29" i="40"/>
  <c r="U12" i="40"/>
  <c r="X12" i="40" l="1"/>
  <c r="U11" i="40"/>
  <c r="U10" i="40" s="1"/>
  <c r="X11" i="40" l="1"/>
  <c r="U34" i="35" l="1"/>
  <c r="U35" i="35"/>
  <c r="U36" i="35"/>
  <c r="U37" i="35"/>
  <c r="U38" i="35"/>
  <c r="U39" i="35"/>
  <c r="U40" i="35"/>
  <c r="U41" i="35"/>
  <c r="U42" i="35"/>
  <c r="U43" i="35"/>
  <c r="U44" i="35"/>
  <c r="U45" i="35"/>
  <c r="U46" i="35"/>
  <c r="U47" i="35"/>
  <c r="U48" i="35"/>
  <c r="U49" i="35"/>
  <c r="U50" i="35"/>
  <c r="U51" i="35"/>
  <c r="U52" i="35"/>
  <c r="U33" i="35"/>
  <c r="W31" i="35" l="1"/>
  <c r="W10" i="35" s="1"/>
  <c r="U31" i="35"/>
  <c r="U10" i="35" s="1"/>
  <c r="U13" i="35" l="1"/>
  <c r="U14" i="35"/>
  <c r="U15" i="35"/>
  <c r="U16" i="35"/>
  <c r="U17" i="35"/>
  <c r="U18" i="35"/>
  <c r="U19" i="35"/>
  <c r="U20" i="35"/>
  <c r="U21" i="35"/>
  <c r="U22" i="35"/>
  <c r="U23" i="35"/>
  <c r="U24" i="35"/>
  <c r="U25" i="35"/>
  <c r="U26" i="35"/>
  <c r="U27" i="35"/>
  <c r="U28" i="35"/>
  <c r="U29" i="35"/>
  <c r="U30" i="35"/>
  <c r="U12" i="35"/>
  <c r="V31" i="35"/>
  <c r="V10" i="35" s="1"/>
  <c r="F9" i="39" l="1"/>
  <c r="D87" i="39"/>
  <c r="F86" i="39"/>
  <c r="F85" i="39"/>
  <c r="E84" i="39"/>
  <c r="F83" i="39"/>
  <c r="F82" i="39" s="1"/>
  <c r="E82" i="39"/>
  <c r="D82" i="39"/>
  <c r="F81" i="39"/>
  <c r="F80" i="39"/>
  <c r="D79" i="39"/>
  <c r="F79" i="39" s="1"/>
  <c r="D78" i="39"/>
  <c r="F78" i="39" s="1"/>
  <c r="E77" i="39"/>
  <c r="E75" i="39" s="1"/>
  <c r="D77" i="39"/>
  <c r="F76" i="39"/>
  <c r="E74" i="39"/>
  <c r="D74" i="39"/>
  <c r="D73" i="39"/>
  <c r="D72" i="39"/>
  <c r="D71" i="39"/>
  <c r="F71" i="39" s="1"/>
  <c r="D70" i="39"/>
  <c r="D67" i="39"/>
  <c r="F67" i="39" s="1"/>
  <c r="D66" i="39"/>
  <c r="D65" i="39"/>
  <c r="D64" i="39"/>
  <c r="F64" i="39" s="1"/>
  <c r="D63" i="39"/>
  <c r="F63" i="39" s="1"/>
  <c r="D62" i="39"/>
  <c r="F62" i="39" s="1"/>
  <c r="D61" i="39"/>
  <c r="D60" i="39"/>
  <c r="F60" i="39" s="1"/>
  <c r="D59" i="39"/>
  <c r="F59" i="39" s="1"/>
  <c r="D58" i="39"/>
  <c r="F58" i="39" s="1"/>
  <c r="D57" i="39"/>
  <c r="E56" i="39"/>
  <c r="D55" i="39"/>
  <c r="F55" i="39" s="1"/>
  <c r="E45" i="39"/>
  <c r="D54" i="39"/>
  <c r="D53" i="39"/>
  <c r="D52" i="39"/>
  <c r="D51" i="39"/>
  <c r="D50" i="39"/>
  <c r="D49" i="39"/>
  <c r="D48" i="39"/>
  <c r="D47" i="39"/>
  <c r="D46" i="39"/>
  <c r="D43" i="39"/>
  <c r="E42" i="39"/>
  <c r="D40" i="39"/>
  <c r="E39" i="39"/>
  <c r="D39" i="39"/>
  <c r="F37" i="39"/>
  <c r="F36" i="39"/>
  <c r="F35" i="39"/>
  <c r="F34" i="39"/>
  <c r="D32" i="39"/>
  <c r="D31" i="39"/>
  <c r="D30" i="39"/>
  <c r="E29" i="39"/>
  <c r="F28" i="39"/>
  <c r="F27" i="39"/>
  <c r="D26" i="39"/>
  <c r="F26" i="39" s="1"/>
  <c r="E25" i="39"/>
  <c r="F24" i="39"/>
  <c r="F23" i="39" s="1"/>
  <c r="E23" i="39"/>
  <c r="D23" i="39"/>
  <c r="F22" i="39"/>
  <c r="F21" i="39"/>
  <c r="F20" i="39"/>
  <c r="F19" i="39"/>
  <c r="F18" i="39"/>
  <c r="F17" i="39"/>
  <c r="F16" i="39"/>
  <c r="F15" i="39"/>
  <c r="F14" i="39"/>
  <c r="F13" i="39"/>
  <c r="F12" i="39"/>
  <c r="E11" i="39"/>
  <c r="D11" i="39"/>
  <c r="F10" i="39"/>
  <c r="E8" i="39"/>
  <c r="D8" i="39"/>
  <c r="E7" i="39" l="1"/>
  <c r="D84" i="39"/>
  <c r="F74" i="39"/>
  <c r="F31" i="39"/>
  <c r="E38" i="39"/>
  <c r="E33" i="39" s="1"/>
  <c r="F30" i="39"/>
  <c r="F66" i="39"/>
  <c r="F73" i="39"/>
  <c r="F87" i="39"/>
  <c r="F72" i="39"/>
  <c r="D75" i="39"/>
  <c r="F32" i="39"/>
  <c r="D42" i="39"/>
  <c r="F43" i="39"/>
  <c r="D56" i="39"/>
  <c r="F57" i="39"/>
  <c r="F61" i="39"/>
  <c r="F65" i="39"/>
  <c r="F25" i="39"/>
  <c r="D25" i="39"/>
  <c r="F47" i="39"/>
  <c r="F11" i="39"/>
  <c r="F8" i="39"/>
  <c r="F39" i="39"/>
  <c r="D38" i="39"/>
  <c r="D33" i="39" s="1"/>
  <c r="F40" i="39"/>
  <c r="E44" i="39"/>
  <c r="F49" i="39"/>
  <c r="F53" i="39"/>
  <c r="F77" i="39"/>
  <c r="D45" i="39"/>
  <c r="F46" i="39"/>
  <c r="F50" i="39"/>
  <c r="F54" i="39"/>
  <c r="F70" i="39"/>
  <c r="D68" i="39"/>
  <c r="F51" i="39"/>
  <c r="F48" i="39"/>
  <c r="F52" i="39"/>
  <c r="E68" i="39"/>
  <c r="D29" i="39"/>
  <c r="F75" i="39" l="1"/>
  <c r="F42" i="39"/>
  <c r="F84" i="39"/>
  <c r="E41" i="39"/>
  <c r="E6" i="39" s="1"/>
  <c r="D7" i="39"/>
  <c r="D44" i="39"/>
  <c r="D41" i="39" s="1"/>
  <c r="F29" i="39"/>
  <c r="F7" i="39" s="1"/>
  <c r="F56" i="39"/>
  <c r="F45" i="39"/>
  <c r="F68" i="39"/>
  <c r="F38" i="39"/>
  <c r="F33" i="39" s="1"/>
  <c r="D6" i="39" l="1"/>
  <c r="F44" i="39"/>
  <c r="F41" i="39" l="1"/>
  <c r="F6" i="39" s="1"/>
  <c r="F24" i="38" l="1"/>
  <c r="G24" i="38"/>
  <c r="H64" i="38"/>
  <c r="T57" i="41" s="1"/>
  <c r="R57" i="41" s="1"/>
  <c r="X57" i="41" s="1"/>
  <c r="R13" i="35"/>
  <c r="R14" i="35"/>
  <c r="R15" i="35"/>
  <c r="R16" i="35"/>
  <c r="R17" i="35"/>
  <c r="R18" i="35"/>
  <c r="R19" i="35"/>
  <c r="R20" i="35"/>
  <c r="R21" i="35"/>
  <c r="R22" i="35"/>
  <c r="R23" i="35"/>
  <c r="R24" i="35"/>
  <c r="R25" i="35"/>
  <c r="R26" i="35"/>
  <c r="R27" i="35"/>
  <c r="R28" i="35"/>
  <c r="R29" i="35"/>
  <c r="R30" i="35"/>
  <c r="R12" i="35"/>
  <c r="S11" i="35"/>
  <c r="S10" i="35" s="1"/>
  <c r="G82" i="38"/>
  <c r="H82" i="38" s="1"/>
  <c r="T75" i="41" s="1"/>
  <c r="R75" i="41" s="1"/>
  <c r="X75" i="41" s="1"/>
  <c r="G47" i="38"/>
  <c r="G23" i="38"/>
  <c r="G21" i="38"/>
  <c r="H21" i="38" s="1"/>
  <c r="T94" i="40" s="1"/>
  <c r="R94" i="40" s="1"/>
  <c r="X94" i="40" s="1"/>
  <c r="G20" i="38"/>
  <c r="H20" i="38" s="1"/>
  <c r="T93" i="40" s="1"/>
  <c r="R93" i="40" s="1"/>
  <c r="X93" i="40" s="1"/>
  <c r="G19" i="38"/>
  <c r="H19" i="38" s="1"/>
  <c r="T92" i="40" s="1"/>
  <c r="R92" i="40" s="1"/>
  <c r="X92" i="40" s="1"/>
  <c r="G17" i="38"/>
  <c r="G15" i="38"/>
  <c r="H8" i="38"/>
  <c r="T81" i="40" s="1"/>
  <c r="H111" i="38"/>
  <c r="T52" i="35" s="1"/>
  <c r="R52" i="35" s="1"/>
  <c r="X52" i="35" s="1"/>
  <c r="H110" i="38"/>
  <c r="T51" i="35" s="1"/>
  <c r="R51" i="35" s="1"/>
  <c r="X51" i="35" s="1"/>
  <c r="H109" i="38"/>
  <c r="T50" i="35" s="1"/>
  <c r="R50" i="35" s="1"/>
  <c r="X50" i="35" s="1"/>
  <c r="H108" i="38"/>
  <c r="T49" i="35" s="1"/>
  <c r="R49" i="35" s="1"/>
  <c r="X49" i="35" s="1"/>
  <c r="H107" i="38"/>
  <c r="T48" i="35" s="1"/>
  <c r="R48" i="35" s="1"/>
  <c r="X48" i="35" s="1"/>
  <c r="H106" i="38"/>
  <c r="T47" i="35" s="1"/>
  <c r="R47" i="35" s="1"/>
  <c r="X47" i="35" s="1"/>
  <c r="H105" i="38"/>
  <c r="T46" i="35" s="1"/>
  <c r="R46" i="35" s="1"/>
  <c r="X46" i="35" s="1"/>
  <c r="H104" i="38"/>
  <c r="T45" i="35" s="1"/>
  <c r="R45" i="35" s="1"/>
  <c r="X45" i="35" s="1"/>
  <c r="H103" i="38"/>
  <c r="T44" i="35" s="1"/>
  <c r="R44" i="35" s="1"/>
  <c r="X44" i="35" s="1"/>
  <c r="H102" i="38"/>
  <c r="T43" i="35" s="1"/>
  <c r="R43" i="35" s="1"/>
  <c r="X43" i="35" s="1"/>
  <c r="H101" i="38"/>
  <c r="T42" i="35" s="1"/>
  <c r="R42" i="35" s="1"/>
  <c r="X42" i="35" s="1"/>
  <c r="H100" i="38"/>
  <c r="T41" i="35" s="1"/>
  <c r="R41" i="35" s="1"/>
  <c r="X41" i="35" s="1"/>
  <c r="H99" i="38"/>
  <c r="T40" i="35" s="1"/>
  <c r="R40" i="35" s="1"/>
  <c r="X40" i="35" s="1"/>
  <c r="H98" i="38"/>
  <c r="T39" i="35" s="1"/>
  <c r="R39" i="35" s="1"/>
  <c r="X39" i="35" s="1"/>
  <c r="H97" i="38"/>
  <c r="T38" i="35" s="1"/>
  <c r="R38" i="35" s="1"/>
  <c r="X38" i="35" s="1"/>
  <c r="H96" i="38"/>
  <c r="T37" i="35" s="1"/>
  <c r="R37" i="35" s="1"/>
  <c r="X37" i="35" s="1"/>
  <c r="H95" i="38"/>
  <c r="T36" i="35" s="1"/>
  <c r="R36" i="35" s="1"/>
  <c r="X36" i="35" s="1"/>
  <c r="H94" i="38"/>
  <c r="T35" i="35" s="1"/>
  <c r="R35" i="35" s="1"/>
  <c r="X35" i="35" s="1"/>
  <c r="H93" i="38"/>
  <c r="T34" i="35" s="1"/>
  <c r="R34" i="35" s="1"/>
  <c r="X34" i="35" s="1"/>
  <c r="H92" i="38"/>
  <c r="T33" i="35" s="1"/>
  <c r="G91" i="38"/>
  <c r="G90" i="38" s="1"/>
  <c r="F91" i="38"/>
  <c r="F90" i="38" s="1"/>
  <c r="H89" i="38"/>
  <c r="T82" i="41" s="1"/>
  <c r="R82" i="41" s="1"/>
  <c r="X82" i="41" s="1"/>
  <c r="H88" i="38"/>
  <c r="T81" i="41" s="1"/>
  <c r="R81" i="41" s="1"/>
  <c r="X81" i="41" s="1"/>
  <c r="H87" i="38"/>
  <c r="T80" i="41" s="1"/>
  <c r="R80" i="41" s="1"/>
  <c r="X80" i="41" s="1"/>
  <c r="H86" i="38"/>
  <c r="T79" i="41" s="1"/>
  <c r="R79" i="41" s="1"/>
  <c r="X79" i="41" s="1"/>
  <c r="H85" i="38"/>
  <c r="T78" i="41" s="1"/>
  <c r="R78" i="41" s="1"/>
  <c r="X78" i="41" s="1"/>
  <c r="H84" i="38"/>
  <c r="T77" i="41" s="1"/>
  <c r="R77" i="41" s="1"/>
  <c r="X77" i="41" s="1"/>
  <c r="H83" i="38"/>
  <c r="T76" i="41" s="1"/>
  <c r="R76" i="41" s="1"/>
  <c r="X76" i="41" s="1"/>
  <c r="H81" i="38"/>
  <c r="T74" i="41" s="1"/>
  <c r="R74" i="41" s="1"/>
  <c r="X74" i="41" s="1"/>
  <c r="H80" i="38"/>
  <c r="T73" i="41" s="1"/>
  <c r="R73" i="41" s="1"/>
  <c r="X73" i="41" s="1"/>
  <c r="H79" i="38"/>
  <c r="T72" i="41" s="1"/>
  <c r="R72" i="41" s="1"/>
  <c r="X72" i="41" s="1"/>
  <c r="H78" i="38"/>
  <c r="T71" i="41" s="1"/>
  <c r="R71" i="41" s="1"/>
  <c r="X71" i="41" s="1"/>
  <c r="H77" i="38"/>
  <c r="T70" i="41" s="1"/>
  <c r="R70" i="41" s="1"/>
  <c r="X70" i="41" s="1"/>
  <c r="H76" i="38"/>
  <c r="T69" i="41" s="1"/>
  <c r="R69" i="41" s="1"/>
  <c r="X69" i="41" s="1"/>
  <c r="H75" i="38"/>
  <c r="T68" i="41" s="1"/>
  <c r="R68" i="41" s="1"/>
  <c r="X68" i="41" s="1"/>
  <c r="H74" i="38"/>
  <c r="T67" i="41" s="1"/>
  <c r="R67" i="41" s="1"/>
  <c r="X67" i="41" s="1"/>
  <c r="H73" i="38"/>
  <c r="T66" i="41" s="1"/>
  <c r="R66" i="41" s="1"/>
  <c r="X66" i="41" s="1"/>
  <c r="H72" i="38"/>
  <c r="T65" i="41" s="1"/>
  <c r="R65" i="41" s="1"/>
  <c r="X65" i="41" s="1"/>
  <c r="H71" i="38"/>
  <c r="T64" i="41" s="1"/>
  <c r="R64" i="41" s="1"/>
  <c r="X64" i="41" s="1"/>
  <c r="H70" i="38"/>
  <c r="T63" i="41" s="1"/>
  <c r="R63" i="41" s="1"/>
  <c r="X63" i="41" s="1"/>
  <c r="H69" i="38"/>
  <c r="T62" i="41" s="1"/>
  <c r="R62" i="41" s="1"/>
  <c r="X62" i="41" s="1"/>
  <c r="H68" i="38"/>
  <c r="T61" i="41" s="1"/>
  <c r="R61" i="41" s="1"/>
  <c r="X61" i="41" s="1"/>
  <c r="H67" i="38"/>
  <c r="T60" i="41" s="1"/>
  <c r="R60" i="41" s="1"/>
  <c r="X60" i="41" s="1"/>
  <c r="H66" i="38"/>
  <c r="T59" i="41" s="1"/>
  <c r="R59" i="41" s="1"/>
  <c r="X59" i="41" s="1"/>
  <c r="H65" i="38"/>
  <c r="T58" i="41" s="1"/>
  <c r="R58" i="41" s="1"/>
  <c r="X58" i="41" s="1"/>
  <c r="H63" i="38"/>
  <c r="T56" i="41" s="1"/>
  <c r="R56" i="41" s="1"/>
  <c r="X56" i="41" s="1"/>
  <c r="H62" i="38"/>
  <c r="T55" i="41" s="1"/>
  <c r="R55" i="41" s="1"/>
  <c r="X55" i="41" s="1"/>
  <c r="H61" i="38"/>
  <c r="T54" i="41" s="1"/>
  <c r="R54" i="41" s="1"/>
  <c r="X54" i="41" s="1"/>
  <c r="H60" i="38"/>
  <c r="T53" i="41" s="1"/>
  <c r="R53" i="41" s="1"/>
  <c r="X53" i="41" s="1"/>
  <c r="H59" i="38"/>
  <c r="T52" i="41" s="1"/>
  <c r="R52" i="41" s="1"/>
  <c r="X52" i="41" s="1"/>
  <c r="H58" i="38"/>
  <c r="T51" i="41" s="1"/>
  <c r="R51" i="41" s="1"/>
  <c r="X51" i="41" s="1"/>
  <c r="H57" i="38"/>
  <c r="T50" i="41" s="1"/>
  <c r="R50" i="41" s="1"/>
  <c r="X50" i="41" s="1"/>
  <c r="H56" i="38"/>
  <c r="T49" i="41" s="1"/>
  <c r="R49" i="41" s="1"/>
  <c r="X49" i="41" s="1"/>
  <c r="H55" i="38"/>
  <c r="T48" i="41" s="1"/>
  <c r="R48" i="41" s="1"/>
  <c r="X48" i="41" s="1"/>
  <c r="H54" i="38"/>
  <c r="T47" i="41" s="1"/>
  <c r="R47" i="41" s="1"/>
  <c r="X47" i="41" s="1"/>
  <c r="H53" i="38"/>
  <c r="T46" i="41" s="1"/>
  <c r="R46" i="41" s="1"/>
  <c r="X46" i="41" s="1"/>
  <c r="H52" i="38"/>
  <c r="T45" i="41" s="1"/>
  <c r="R45" i="41" s="1"/>
  <c r="X45" i="41" s="1"/>
  <c r="H51" i="38"/>
  <c r="T44" i="41" s="1"/>
  <c r="F50" i="38"/>
  <c r="F49" i="38" s="1"/>
  <c r="F48" i="38" s="1"/>
  <c r="H47" i="38"/>
  <c r="F46" i="38"/>
  <c r="H45" i="38"/>
  <c r="T118" i="40" s="1"/>
  <c r="R118" i="40" s="1"/>
  <c r="X118" i="40" s="1"/>
  <c r="H44" i="38"/>
  <c r="T117" i="40" s="1"/>
  <c r="R117" i="40" s="1"/>
  <c r="X117" i="40" s="1"/>
  <c r="H43" i="38"/>
  <c r="T116" i="40" s="1"/>
  <c r="R116" i="40" s="1"/>
  <c r="X116" i="40" s="1"/>
  <c r="H42" i="38"/>
  <c r="T115" i="40" s="1"/>
  <c r="R115" i="40" s="1"/>
  <c r="X115" i="40" s="1"/>
  <c r="H41" i="38"/>
  <c r="T114" i="40" s="1"/>
  <c r="R114" i="40" s="1"/>
  <c r="X114" i="40" s="1"/>
  <c r="H40" i="38"/>
  <c r="T113" i="40" s="1"/>
  <c r="R113" i="40" s="1"/>
  <c r="X113" i="40" s="1"/>
  <c r="H39" i="38"/>
  <c r="T112" i="40" s="1"/>
  <c r="R112" i="40" s="1"/>
  <c r="X112" i="40" s="1"/>
  <c r="H38" i="38"/>
  <c r="T111" i="40" s="1"/>
  <c r="R111" i="40" s="1"/>
  <c r="X111" i="40" s="1"/>
  <c r="H37" i="38"/>
  <c r="T110" i="40" s="1"/>
  <c r="G36" i="38"/>
  <c r="G35" i="38" s="1"/>
  <c r="F36" i="38"/>
  <c r="F35" i="38" s="1"/>
  <c r="H34" i="38"/>
  <c r="T107" i="40" s="1"/>
  <c r="R107" i="40" s="1"/>
  <c r="X107" i="40" s="1"/>
  <c r="H33" i="38"/>
  <c r="T106" i="40" s="1"/>
  <c r="R106" i="40" s="1"/>
  <c r="X106" i="40" s="1"/>
  <c r="H32" i="38"/>
  <c r="T105" i="40" s="1"/>
  <c r="R105" i="40" s="1"/>
  <c r="X105" i="40" s="1"/>
  <c r="H31" i="38"/>
  <c r="T104" i="40" s="1"/>
  <c r="R104" i="40" s="1"/>
  <c r="X104" i="40" s="1"/>
  <c r="H30" i="38"/>
  <c r="T103" i="40" s="1"/>
  <c r="R103" i="40" s="1"/>
  <c r="X103" i="40" s="1"/>
  <c r="H29" i="38"/>
  <c r="T102" i="40" s="1"/>
  <c r="R102" i="40" s="1"/>
  <c r="X102" i="40" s="1"/>
  <c r="H28" i="38"/>
  <c r="T101" i="40" s="1"/>
  <c r="R101" i="40" s="1"/>
  <c r="X101" i="40" s="1"/>
  <c r="H27" i="38"/>
  <c r="T100" i="40" s="1"/>
  <c r="R100" i="40" s="1"/>
  <c r="X100" i="40" s="1"/>
  <c r="H26" i="38"/>
  <c r="T99" i="40" s="1"/>
  <c r="R99" i="40" s="1"/>
  <c r="X99" i="40" s="1"/>
  <c r="H25" i="38"/>
  <c r="T98" i="40" s="1"/>
  <c r="H23" i="38"/>
  <c r="T96" i="40" s="1"/>
  <c r="R96" i="40" s="1"/>
  <c r="X96" i="40" s="1"/>
  <c r="H22" i="38"/>
  <c r="T95" i="40" s="1"/>
  <c r="R95" i="40" s="1"/>
  <c r="X95" i="40" s="1"/>
  <c r="H18" i="38"/>
  <c r="T91" i="40" s="1"/>
  <c r="R91" i="40" s="1"/>
  <c r="X91" i="40" s="1"/>
  <c r="H17" i="38"/>
  <c r="T90" i="40" s="1"/>
  <c r="R90" i="40" s="1"/>
  <c r="X90" i="40" s="1"/>
  <c r="H16" i="38"/>
  <c r="T89" i="40" s="1"/>
  <c r="R89" i="40" s="1"/>
  <c r="X89" i="40" s="1"/>
  <c r="H14" i="38"/>
  <c r="T87" i="40" s="1"/>
  <c r="F13" i="38"/>
  <c r="H12" i="38"/>
  <c r="T85" i="40" s="1"/>
  <c r="R85" i="40" s="1"/>
  <c r="X85" i="40" s="1"/>
  <c r="H11" i="38"/>
  <c r="T84" i="40" s="1"/>
  <c r="G10" i="38"/>
  <c r="F10" i="38"/>
  <c r="H9" i="38"/>
  <c r="T82" i="40" s="1"/>
  <c r="R82" i="40" s="1"/>
  <c r="X82" i="40" s="1"/>
  <c r="G7" i="38"/>
  <c r="G6" i="38" s="1"/>
  <c r="F7" i="38"/>
  <c r="F6" i="38" s="1"/>
  <c r="R110" i="40" l="1"/>
  <c r="X110" i="40" s="1"/>
  <c r="T109" i="40"/>
  <c r="H46" i="38"/>
  <c r="T119" i="40" s="1"/>
  <c r="R119" i="40" s="1"/>
  <c r="X119" i="40" s="1"/>
  <c r="T120" i="40"/>
  <c r="R120" i="40" s="1"/>
  <c r="X120" i="40" s="1"/>
  <c r="R84" i="40"/>
  <c r="X84" i="40" s="1"/>
  <c r="T83" i="40"/>
  <c r="R83" i="40" s="1"/>
  <c r="X83" i="40" s="1"/>
  <c r="R98" i="40"/>
  <c r="X98" i="40" s="1"/>
  <c r="T97" i="40"/>
  <c r="R97" i="40" s="1"/>
  <c r="X97" i="40" s="1"/>
  <c r="R44" i="41"/>
  <c r="X44" i="41" s="1"/>
  <c r="T43" i="41"/>
  <c r="R43" i="41" s="1"/>
  <c r="X43" i="41" s="1"/>
  <c r="R87" i="40"/>
  <c r="X87" i="40" s="1"/>
  <c r="T80" i="40"/>
  <c r="R81" i="40"/>
  <c r="X81" i="40" s="1"/>
  <c r="R11" i="35"/>
  <c r="R10" i="35" s="1"/>
  <c r="R33" i="35"/>
  <c r="X33" i="35" s="1"/>
  <c r="T31" i="35"/>
  <c r="R31" i="35" s="1"/>
  <c r="X31" i="35" s="1"/>
  <c r="X10" i="35" s="1"/>
  <c r="H24" i="38"/>
  <c r="H50" i="38"/>
  <c r="G46" i="38"/>
  <c r="G50" i="38"/>
  <c r="G49" i="38" s="1"/>
  <c r="G48" i="38" s="1"/>
  <c r="H49" i="38"/>
  <c r="T42" i="41" s="1"/>
  <c r="R42" i="41" s="1"/>
  <c r="X42" i="41" s="1"/>
  <c r="H7" i="38"/>
  <c r="H6" i="38" s="1"/>
  <c r="H10" i="38"/>
  <c r="F5" i="38"/>
  <c r="F4" i="38" s="1"/>
  <c r="H91" i="38"/>
  <c r="G13" i="38"/>
  <c r="H36" i="38"/>
  <c r="H15" i="38"/>
  <c r="T88" i="40" s="1"/>
  <c r="R88" i="40" s="1"/>
  <c r="X88" i="40" s="1"/>
  <c r="T108" i="40" l="1"/>
  <c r="R108" i="40" s="1"/>
  <c r="X108" i="40" s="1"/>
  <c r="R109" i="40"/>
  <c r="X109" i="40" s="1"/>
  <c r="R80" i="40"/>
  <c r="T86" i="40"/>
  <c r="R86" i="40" s="1"/>
  <c r="X86" i="40" s="1"/>
  <c r="H90" i="38"/>
  <c r="T32" i="35"/>
  <c r="R32" i="35" s="1"/>
  <c r="X32" i="35" s="1"/>
  <c r="H13" i="38"/>
  <c r="H48" i="38"/>
  <c r="T41" i="41" s="1"/>
  <c r="H35" i="38"/>
  <c r="G5" i="38"/>
  <c r="G4" i="38" s="1"/>
  <c r="H5" i="38"/>
  <c r="R79" i="40" l="1"/>
  <c r="X80" i="40"/>
  <c r="R41" i="41"/>
  <c r="T10" i="41"/>
  <c r="T79" i="40"/>
  <c r="T10" i="40" s="1"/>
  <c r="H4" i="38"/>
  <c r="I4" i="38" s="1"/>
  <c r="X41" i="41" l="1"/>
  <c r="R10" i="41"/>
  <c r="R10" i="40"/>
  <c r="X79" i="40"/>
  <c r="X10" i="40" s="1"/>
  <c r="Q29" i="35"/>
  <c r="M29" i="35"/>
  <c r="I29" i="35"/>
  <c r="X10" i="41" l="1"/>
  <c r="Y11" i="35"/>
  <c r="Q30" i="35" l="1"/>
  <c r="M30" i="35"/>
  <c r="I30" i="35"/>
  <c r="Q28" i="35"/>
  <c r="M28" i="35"/>
  <c r="I28" i="35"/>
  <c r="Q27" i="35"/>
  <c r="M27" i="35"/>
  <c r="I27" i="35"/>
  <c r="Q26" i="35"/>
  <c r="M26" i="35"/>
  <c r="I26" i="35"/>
  <c r="Q25" i="35"/>
  <c r="M25" i="35"/>
  <c r="I25" i="35"/>
  <c r="Q24" i="35"/>
  <c r="M24" i="35"/>
  <c r="I24" i="35"/>
  <c r="Q23" i="35"/>
  <c r="M23" i="35"/>
  <c r="I23" i="35"/>
  <c r="Q22" i="35"/>
  <c r="M22" i="35"/>
  <c r="I22" i="35"/>
  <c r="Q21" i="35"/>
  <c r="M21" i="35"/>
  <c r="I21" i="35"/>
  <c r="Q20" i="35"/>
  <c r="M20" i="35"/>
  <c r="I20" i="35"/>
  <c r="Q19" i="35"/>
  <c r="M19" i="35"/>
  <c r="I19" i="35"/>
  <c r="Q18" i="35"/>
  <c r="M18" i="35"/>
  <c r="I18" i="35"/>
  <c r="Q17" i="35"/>
  <c r="M17" i="35"/>
  <c r="I17" i="35"/>
  <c r="Q16" i="35"/>
  <c r="M16" i="35"/>
  <c r="I16" i="35"/>
  <c r="Q15" i="35"/>
  <c r="M15" i="35"/>
  <c r="I15" i="35"/>
  <c r="Q14" i="35"/>
  <c r="M14" i="35"/>
  <c r="I14" i="35"/>
  <c r="Q13" i="35"/>
  <c r="M13" i="35"/>
  <c r="I13" i="35"/>
  <c r="Q12" i="35"/>
  <c r="M12" i="35"/>
  <c r="I12" i="35"/>
  <c r="T11" i="35"/>
  <c r="T10" i="35" s="1"/>
  <c r="P11" i="35"/>
  <c r="O11" i="35"/>
  <c r="N11" i="35"/>
  <c r="L11" i="35"/>
  <c r="K11" i="35"/>
  <c r="J11" i="35"/>
  <c r="Q11" i="35" l="1"/>
  <c r="I11" i="35"/>
  <c r="M11" i="35"/>
  <c r="M10" i="35" l="1"/>
  <c r="P10" i="35"/>
  <c r="N10" i="35"/>
  <c r="L10" i="35"/>
  <c r="J10" i="35"/>
  <c r="I10" i="35"/>
  <c r="K10" i="35"/>
  <c r="O10" i="35"/>
  <c r="Q10" i="35" l="1"/>
  <c r="G9" i="29"/>
  <c r="A3" i="29" l="1"/>
  <c r="I12" i="29" l="1"/>
  <c r="H12" i="29" s="1"/>
  <c r="D12" i="29"/>
  <c r="C12" i="29" s="1"/>
  <c r="I11" i="29"/>
  <c r="H11" i="29" s="1"/>
  <c r="D11" i="29"/>
  <c r="C11" i="29" s="1"/>
  <c r="I10" i="29"/>
  <c r="H10" i="29" s="1"/>
  <c r="D10" i="29"/>
  <c r="C10" i="29" s="1"/>
  <c r="L9" i="29"/>
  <c r="K9" i="29"/>
  <c r="J9" i="29"/>
  <c r="F9" i="29"/>
  <c r="E9" i="29"/>
  <c r="I9" i="29" l="1"/>
  <c r="D9" i="29"/>
  <c r="C9" i="29"/>
  <c r="H9" i="29"/>
</calcChain>
</file>

<file path=xl/sharedStrings.xml><?xml version="1.0" encoding="utf-8"?>
<sst xmlns="http://schemas.openxmlformats.org/spreadsheetml/2006/main" count="1693" uniqueCount="768">
  <si>
    <t>TT</t>
  </si>
  <si>
    <t>Ghi chú</t>
  </si>
  <si>
    <t>ĐVT: Triệu đồng</t>
  </si>
  <si>
    <t>I</t>
  </si>
  <si>
    <t>Trong đó</t>
  </si>
  <si>
    <t>II</t>
  </si>
  <si>
    <t>Vốn ĐTPT</t>
  </si>
  <si>
    <t>TỔNG SỐ</t>
  </si>
  <si>
    <t>Vốn sự nghiệp</t>
  </si>
  <si>
    <t xml:space="preserve"> </t>
  </si>
  <si>
    <t>KH năm 2021 chuyển nguồn sang năm 2022</t>
  </si>
  <si>
    <t>KH năm 2022</t>
  </si>
  <si>
    <t>ĐVT: Triệu đồng.</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</si>
  <si>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</si>
  <si>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</si>
  <si>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</si>
  <si>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</si>
  <si>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</si>
  <si>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</si>
  <si>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</si>
  <si>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</si>
  <si>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</si>
  <si>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</si>
  <si>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</si>
  <si>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</si>
  <si>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</si>
  <si>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</si>
  <si>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</si>
  <si>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</si>
  <si>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</si>
  <si>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</si>
  <si>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</si>
  <si>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</si>
  <si>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</si>
  <si>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</si>
  <si>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</si>
  <si>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</si>
  <si>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</si>
  <si>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</si>
  <si>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</si>
  <si>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</si>
  <si>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</si>
  <si>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</si>
  <si>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</si>
  <si>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</si>
  <si>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</si>
  <si>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</si>
  <si>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</si>
  <si>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</si>
  <si>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</si>
  <si>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</si>
  <si>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</si>
  <si>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</si>
  <si>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</si>
  <si>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</si>
  <si>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</si>
  <si>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</si>
  <si>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</si>
  <si>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</si>
  <si>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</si>
  <si>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</si>
  <si>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</si>
  <si>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</si>
  <si>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</si>
  <si>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</si>
  <si>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</si>
  <si>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</si>
  <si>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</si>
  <si>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</si>
  <si>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</si>
  <si>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Danh mục dự án/công trình</t>
  </si>
  <si>
    <t>Chủ đầu tư</t>
  </si>
  <si>
    <t xml:space="preserve">Chương trình mục tiêu quốc gia phát triển kinh tế - xã hội vùng đồng bào dân tộc thiểu số và miền núi </t>
  </si>
  <si>
    <t>1.1</t>
  </si>
  <si>
    <t>Hỗ trợ nhà ở</t>
  </si>
  <si>
    <t>1.1.1</t>
  </si>
  <si>
    <t xml:space="preserve">Xã Đăk Rơ Ông </t>
  </si>
  <si>
    <t>2022-2025</t>
  </si>
  <si>
    <t>1.1.2</t>
  </si>
  <si>
    <t>1.2</t>
  </si>
  <si>
    <t>Hỗ trợ đất ở</t>
  </si>
  <si>
    <t>1.2.1</t>
  </si>
  <si>
    <t>1.2.2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</si>
  <si>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</si>
  <si>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</si>
  <si>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</si>
  <si>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</si>
  <si>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</si>
  <si>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</si>
  <si>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</si>
  <si>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</si>
  <si>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</si>
  <si>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</si>
  <si>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</si>
  <si>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</si>
  <si>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</si>
  <si>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</si>
  <si>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</si>
  <si>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</si>
  <si>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</si>
  <si>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</si>
  <si>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</si>
  <si>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</si>
  <si>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</si>
  <si>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</si>
  <si>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Trung tâm Văn hóa - Thể thao - Du lịch và Truyền thông</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</si>
  <si>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</si>
  <si>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</si>
  <si>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</si>
  <si>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</si>
  <si>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</si>
  <si>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</si>
  <si>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</si>
  <si>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</si>
  <si>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</si>
  <si>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</si>
  <si>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</si>
  <si>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</si>
  <si>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</si>
  <si>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</si>
  <si>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</si>
  <si>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17</t>
  </si>
  <si>
    <t>Ban quản lý thực hiện các Chương trình MTQG xã Đăk Rơ Ông</t>
  </si>
  <si>
    <t>xã Đăk Rơ Ông</t>
  </si>
  <si>
    <t>18</t>
  </si>
  <si>
    <t>19</t>
  </si>
  <si>
    <t>Ban quản lý thực hiện các Chương trình MTQG xã Ngọk Lây</t>
  </si>
  <si>
    <t>xã Ngọk Lây</t>
  </si>
  <si>
    <t>Ban quản lý thực hiện các Chương trình MTQG xã Tu Mơ Rông</t>
  </si>
  <si>
    <t>xã Tu Mơ Rông</t>
  </si>
  <si>
    <t>Ban quản lý thực hiện các Chương trình MTQG xã Đăk Hà</t>
  </si>
  <si>
    <t>xã Đăk Hà</t>
  </si>
  <si>
    <t>Ban quản lý thực hiện các Chương trình MTQG xã Ngọk Yêu</t>
  </si>
  <si>
    <t xml:space="preserve"> xã Ngọk Yêu</t>
  </si>
  <si>
    <t>xã Tê Xăng</t>
  </si>
  <si>
    <t>Ban quản lý thực hiện các Chương trình MTQG xã Măng Ri</t>
  </si>
  <si>
    <t>xã Măng Ri</t>
  </si>
  <si>
    <t>xã Đăk Tờ Kan</t>
  </si>
  <si>
    <t>xã Đăk Sao</t>
  </si>
  <si>
    <t>xã Đăk Na</t>
  </si>
  <si>
    <t xml:space="preserve"> xã Văn Xuôi  </t>
  </si>
  <si>
    <t>Giá trị vốn giải ngân</t>
  </si>
  <si>
    <t>Tỷ lệ giải ngân</t>
  </si>
  <si>
    <t>Trong đó: Vốn sự nghiệp</t>
  </si>
  <si>
    <t>A</t>
  </si>
  <si>
    <t>B</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</si>
  <si>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</si>
  <si>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</si>
  <si>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</si>
  <si>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</si>
  <si>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</si>
  <si>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</si>
  <si>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</si>
  <si>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</si>
  <si>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</si>
  <si>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</si>
  <si>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</si>
  <si>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</si>
  <si>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</si>
  <si>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</si>
  <si>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</si>
  <si>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</si>
  <si>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</si>
  <si>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</si>
  <si>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</si>
  <si>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</si>
  <si>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 xml:space="preserve">Đường đi khu sản xuất Đăk Ter thôn Kon Pia (đoạn từ nhà Nguyễn Hữu Hiệp) </t>
  </si>
  <si>
    <t xml:space="preserve"> xã Đăk Hà</t>
  </si>
  <si>
    <t>76/QĐ-UBND, ngày 21/11/2022</t>
  </si>
  <si>
    <t>Đường đi khu sản xuất Tê Tri thôn Ngọc Leang (đoạn từ nhà Y Hnon)</t>
  </si>
  <si>
    <t>75/QĐ-UBND, ngày 21/11/2022</t>
  </si>
  <si>
    <t>Đường nội thôn Đăk Pơ Trang</t>
  </si>
  <si>
    <t>74/QĐ-UBND, ngày 21/11/2022</t>
  </si>
  <si>
    <t>Đường nội thôn ĐăK Hà (Đoạn vào nhà Bek)</t>
  </si>
  <si>
    <t>73/QĐ-UBND, ngày 21/11/2022</t>
  </si>
  <si>
    <t>Sân thể thao thôn Kon Pia</t>
  </si>
  <si>
    <t>72/QĐ-UBND, ngày 21/11/2022</t>
  </si>
  <si>
    <t>Sân thể thao thôn Ngọc Leang</t>
  </si>
  <si>
    <t>71/QĐ-UBND, ngày 21/11/2022</t>
  </si>
  <si>
    <t>Sân thể thao thôn Đăk Siêng</t>
  </si>
  <si>
    <t>70/QĐ-UBND, ngày 21/11/2022</t>
  </si>
  <si>
    <t>Sân thể thao thôn Tu Mơ Rông</t>
  </si>
  <si>
    <t>69/QĐ-UBND, ngày 21/11/2022</t>
  </si>
  <si>
    <t>Sân thể thao thôn Đăk Pơ Trang</t>
  </si>
  <si>
    <t>68/QĐ-UBND, ngày 21/11/2022</t>
  </si>
  <si>
    <t>Sân thể thao thôn Kon Ling</t>
  </si>
  <si>
    <t>67/QĐ-UBND, ngày 21/11/2022</t>
  </si>
  <si>
    <t>Sân thể thao thôn Ty Tu</t>
  </si>
  <si>
    <t>66/QĐ-UBND, ngày 21/11/2022</t>
  </si>
  <si>
    <t>Sân thể thao thôn Đăk Hà</t>
  </si>
  <si>
    <t>77/QĐ-UBND, ngày 21/11/2022</t>
  </si>
  <si>
    <t>Đường đi khu sản xuất Te Pô Bô thôn Đăk Pơ Trang (đoạn nối tiếp)</t>
  </si>
  <si>
    <t>280, 292</t>
  </si>
  <si>
    <t>80/QĐ-UBND, ngày 21/11/2022</t>
  </si>
  <si>
    <t xml:space="preserve">Đường đi khu sản xuất Ter Rặ thôn Đăk Siêng (đoạn từ rẫy nhà A Hun) </t>
  </si>
  <si>
    <t>280, 293</t>
  </si>
  <si>
    <t>79/QĐ-UBND, ngày 21/11/2022</t>
  </si>
  <si>
    <t>Kiên cố hóa kênh mương thủy lợi Tea Prea thôn Kon Ling</t>
  </si>
  <si>
    <t>280, 283</t>
  </si>
  <si>
    <t>78/QĐ-UBND, ngày 21/11/2022</t>
  </si>
  <si>
    <t>Đường nội thôn Long Hy</t>
  </si>
  <si>
    <t>Thủy lợi Long Va, thôn Chung Tam (làm mới đập đầu mối và kênh)</t>
  </si>
  <si>
    <t>Thủy lợi Ti Neang, thôn Pu Tá (làm mới đập đầu mối và kênh)</t>
  </si>
  <si>
    <t>Khu thể thao thôn Pu Tá</t>
  </si>
  <si>
    <t>Dự án chuyển tiếp</t>
  </si>
  <si>
    <t>220, 221</t>
  </si>
  <si>
    <t>213/QĐ-UBND, ngày 04/7/2022</t>
  </si>
  <si>
    <t>212/QĐ-UBND, ngày 04/7/2022</t>
  </si>
  <si>
    <t>1.3</t>
  </si>
  <si>
    <t>221/QĐ-UBND, ngày 04/7/2022</t>
  </si>
  <si>
    <t>220/QĐ-UBND, ngày 04/7/2022</t>
  </si>
  <si>
    <t>1.5</t>
  </si>
  <si>
    <t>197/QĐ-UBND, ngày 04/7/2022</t>
  </si>
  <si>
    <t>1.6</t>
  </si>
  <si>
    <t>58/QĐ-UBND, ngày 23/12/2021</t>
  </si>
  <si>
    <t>Khởi công mới</t>
  </si>
  <si>
    <t>Nâng cấp, sữa chữa nước sinh hoạt thôn Tam Rin</t>
  </si>
  <si>
    <t>225/QĐ-UBND, ngày 04/07/2022</t>
  </si>
  <si>
    <t>Khu văn hóa thể thao xã Đăk Sao</t>
  </si>
  <si>
    <t>544/QĐ-UBND, ngày 16/11/2022</t>
  </si>
  <si>
    <t>Đường đi khu sản xuất thôn Đăk Riếp 1, xã Đăk Na</t>
  </si>
  <si>
    <t>608/QĐ-UBND, 01/12/2022</t>
  </si>
  <si>
    <t>2.4</t>
  </si>
  <si>
    <t>Khu văn hóa thể thao xã Tu Mơ Rông</t>
  </si>
  <si>
    <t>545/QĐ-UBND, ngày 16/11/2022</t>
  </si>
  <si>
    <t>2.5</t>
  </si>
  <si>
    <t>Trung tâm giáo dục thường xuyên - giáo dục nghề nghiệp</t>
  </si>
  <si>
    <t>070, 075</t>
  </si>
  <si>
    <t>546/qđ-ubnd, ngày 16/11/2022</t>
  </si>
  <si>
    <t>2.6</t>
  </si>
  <si>
    <t>cấp nước sinh hoạt các thôn xã Đăk Hà</t>
  </si>
  <si>
    <t>280, 311</t>
  </si>
  <si>
    <t>547/QĐ-UBND, ngày 16/11/2022</t>
  </si>
  <si>
    <t>2.7</t>
  </si>
  <si>
    <t>Nâng cấp, Sửa chữa công trình thoát nước, vỉa hè các tuyến đường khu trung tâm huyện</t>
  </si>
  <si>
    <t>Trung tâm Môi trường và Dịch vụ Đô thị</t>
  </si>
  <si>
    <t>280, 312</t>
  </si>
  <si>
    <t>228a/QĐ-UBND, ngày 5/7/2022</t>
  </si>
  <si>
    <t>2.8</t>
  </si>
  <si>
    <t>Nâng cấp sửa chữa đường nội thôn Mô Pành</t>
  </si>
  <si>
    <t>80/QĐ-UBND, ngày 20/10/2022</t>
  </si>
  <si>
    <t>2.9</t>
  </si>
  <si>
    <t>Đường trục đi KSX thôn Kon Hia 1  (Đoạn chân đèo Vân Loan)</t>
  </si>
  <si>
    <t>79/QĐ-UBND, ngày 20/10/2022</t>
  </si>
  <si>
    <t>2.10</t>
  </si>
  <si>
    <t>Sữa chữa nâng cấp đường đi khu sản xuất thôn Mô Za (Toàn tuyến 2km)</t>
  </si>
  <si>
    <t>8002489</t>
  </si>
  <si>
    <t>83/QĐ-UBND, ngày 30/11/2022</t>
  </si>
  <si>
    <t>2.11</t>
  </si>
  <si>
    <t>Hội trường Đa Năng Xã Đăk Hà</t>
  </si>
  <si>
    <t>UBND xã Đăk Hà</t>
  </si>
  <si>
    <t>280, 338</t>
  </si>
  <si>
    <t>588/QĐ-UBND, ngày 24/11/2022</t>
  </si>
  <si>
    <t>2.12</t>
  </si>
  <si>
    <t>Đường đi khu sản xuất Đăk Psi thôn Ba Tu 2 (đoạn nối tiếp), xã Ngọk Yêu</t>
  </si>
  <si>
    <t>162/QĐ-UBND, ngày 13/12/2022</t>
  </si>
  <si>
    <t>2.13</t>
  </si>
  <si>
    <t>Hội trường Đa Năng Xã Tê Xăng</t>
  </si>
  <si>
    <t>UBND xã Tê Xăng</t>
  </si>
  <si>
    <t>2023</t>
  </si>
  <si>
    <t>572/QĐ-UBND, ngày 18/11/2022
664a/QĐ-UBND, ngày 16/12/2022</t>
  </si>
  <si>
    <t>2.14</t>
  </si>
  <si>
    <t>Nâng cấp, mở rộng tuyến đường từ thôn Pu Tá đi làng cũ</t>
  </si>
  <si>
    <t>2.15</t>
  </si>
  <si>
    <t>Nâng cấp sửa chữa đường nội thôn Pu Tá</t>
  </si>
  <si>
    <t>89/QĐ-UBND, ngày 18/11/2021</t>
  </si>
  <si>
    <t>2.16</t>
  </si>
  <si>
    <t>Hội trường Đa Năng Xã  Đăk Tờ Kan</t>
  </si>
  <si>
    <t>UBND xã Đăk Tờ Kan</t>
  </si>
  <si>
    <t>572/QĐ-UBND, ngày 18/11/2022
662a/QĐ-UBND, ngày 16/12/2022</t>
  </si>
  <si>
    <t>2.17</t>
  </si>
  <si>
    <t>Cầu treo Đăk Tu thôn Kon Cung</t>
  </si>
  <si>
    <t>UBND xã Đăk Sao</t>
  </si>
  <si>
    <t>799, 163</t>
  </si>
  <si>
    <t>595/QĐ-UBND, ngày 24/11/2022</t>
  </si>
  <si>
    <t>2.18</t>
  </si>
  <si>
    <t>Hội trường Đa Năng Xã Đăk Na</t>
  </si>
  <si>
    <t>573/QĐ-UBND, ngày 18/11/2022
663a/QĐ-UBND, ngày 16/12/2022</t>
  </si>
  <si>
    <t>2.19</t>
  </si>
  <si>
    <t xml:space="preserve">Hội trường Đa Năng Xã Văn Xuôi </t>
  </si>
  <si>
    <t>UBND xã Văn Xuôi</t>
  </si>
  <si>
    <t>574/QĐ-UBND, ngày 18/11/2022; 606/QĐ-UBND, ngày 01/12/2022</t>
  </si>
  <si>
    <t>2.20</t>
  </si>
  <si>
    <t>Khu văn hóa thể thao xã Đăk Tờ Kan</t>
  </si>
  <si>
    <t xml:space="preserve">Xã Đăk Tờ Kan </t>
  </si>
  <si>
    <t>543/QĐ-UBND/ ngày 16/11/2022</t>
  </si>
  <si>
    <t>2.21</t>
  </si>
  <si>
    <t>Khu văn hóa thể thao xã Tê Xăng</t>
  </si>
  <si>
    <t>542/QĐ-UBND/ ngày 16/11/2022</t>
  </si>
  <si>
    <t>1.2.3</t>
  </si>
  <si>
    <t xml:space="preserve">UBND Xã Đăk Rơ Ông </t>
  </si>
  <si>
    <t>xã Đăk Rơ ông</t>
  </si>
  <si>
    <t>Hỗ trợ đất sản xuất</t>
  </si>
  <si>
    <t>1.3.1</t>
  </si>
  <si>
    <t>1.3.2</t>
  </si>
  <si>
    <t>1.3.3</t>
  </si>
  <si>
    <t>Đăk Tờ Kan</t>
  </si>
  <si>
    <t>1.3.4</t>
  </si>
  <si>
    <t>UBND xã Tu Mơ Rông</t>
  </si>
  <si>
    <t>1.3.5</t>
  </si>
  <si>
    <t>UBND xã Ngok Yêu</t>
  </si>
  <si>
    <t>1.3.6</t>
  </si>
  <si>
    <t>UBND xã Ngok Lây</t>
  </si>
  <si>
    <t>1.3.7</t>
  </si>
  <si>
    <t xml:space="preserve">Tê Xăng </t>
  </si>
  <si>
    <t xml:space="preserve">UBND xã Tê Xăng </t>
  </si>
  <si>
    <t>1.3.8</t>
  </si>
  <si>
    <t>UBND xãMăng Ri</t>
  </si>
  <si>
    <t>1.4.1.1</t>
  </si>
  <si>
    <t>217/QĐ-UBND, ngày 04/07/2022</t>
  </si>
  <si>
    <t>1.4.1.2</t>
  </si>
  <si>
    <t>218/QĐ-UBND, ngày 04/07/2022</t>
  </si>
  <si>
    <t>Dự án khởi công mới</t>
  </si>
  <si>
    <t>1.4.2.1</t>
  </si>
  <si>
    <t>Nâng cấp, sữa chữa nước sinh hoạt trung tâm xã Ngọc Yêu</t>
  </si>
  <si>
    <t>2023-2024</t>
  </si>
  <si>
    <t>553/QĐ-UBND, ngày 16/11/2022</t>
  </si>
  <si>
    <t>1.4.2.2</t>
  </si>
  <si>
    <t>Nước sinh hoạt tập trung thôn Ngọc Đo - Long Láy 1- Ba Tu 1</t>
  </si>
  <si>
    <t>2023-2025</t>
  </si>
  <si>
    <t>554/QĐ-UBND, ngày 16/11/2022</t>
  </si>
  <si>
    <t>Dự án 2 (bố trí dựa án chuyển tiếp)</t>
  </si>
  <si>
    <t>280, 285</t>
  </si>
  <si>
    <t>Số 199/QĐ-UBND, 
ngày 04/07/2022</t>
  </si>
  <si>
    <t>224/QĐ-UBND, ngày 4/7/2022</t>
  </si>
  <si>
    <t>3.1.1</t>
  </si>
  <si>
    <t>Hệ thống điện chiếu sáng nông thôn, tại các thôn trên địa bàn Xã Tu Mơ Rông</t>
  </si>
  <si>
    <t xml:space="preserve"> UBND Xã Tu Mơ Rông</t>
  </si>
  <si>
    <t>280, 302</t>
  </si>
  <si>
    <t>223b/QĐ-UBND, ngày 04/7/2022</t>
  </si>
  <si>
    <t>3.1.2</t>
  </si>
  <si>
    <t>Hệ thống điện chiếu sáng nông thôn, tại các thôn trên địa bàn Xã Đăk Hà</t>
  </si>
  <si>
    <t>UBND Xã Đăk Hà</t>
  </si>
  <si>
    <t>222a/QĐ-UBND, 04/07/2022</t>
  </si>
  <si>
    <t>3.1.3</t>
  </si>
  <si>
    <t>Hệ thống điện chiếu sáng nông thôn, tại các thôn trên địa bàn Xã Văn Xuôi</t>
  </si>
  <si>
    <t>UBND Xã Văn Xuôi</t>
  </si>
  <si>
    <t>224b/QĐ-UBND, ngày 04/07/2022</t>
  </si>
  <si>
    <t>3.1.4</t>
  </si>
  <si>
    <t>Hệ thống điện chiếu sáng nông thôn, tại các thôn trên địa bàn Xã Ngọk Yêu</t>
  </si>
  <si>
    <t>UBND Xã Ngọk Yêu</t>
  </si>
  <si>
    <t>225a/QĐ-UBND, ngày 04/7/2022</t>
  </si>
  <si>
    <t>3.1.5</t>
  </si>
  <si>
    <t>Hệ thống điện chiếu sáng nông thôn, tại các thôn trên địa bàn xã Ngọk Lây</t>
  </si>
  <si>
    <t>UBND Xã Ngọk Lây</t>
  </si>
  <si>
    <t>83a/QĐ-UBND, ngày 01/07/2022</t>
  </si>
  <si>
    <t>3.1.6</t>
  </si>
  <si>
    <t>Hệ thống điện chiếu sáng nông thôn, tại các thôn trên địa bàn Xã Tê Xăng</t>
  </si>
  <si>
    <t>UBND Xã Tê Xăng</t>
  </si>
  <si>
    <t>83b/QĐ-UBND, ngày 01/07/2022</t>
  </si>
  <si>
    <t>3.1.7</t>
  </si>
  <si>
    <t>Hệ thống điện chiếu sáng nông thôn, tại các thôn trên địa bàn Xã Măng Ri</t>
  </si>
  <si>
    <t>UBND Xã Măng Ri</t>
  </si>
  <si>
    <t>Số 84a/QĐ-UBND, ngày 01/07/2022</t>
  </si>
  <si>
    <t>3.1.8</t>
  </si>
  <si>
    <t>Hệ thống điện chiếu sáng nông thôn, tại các thôn trên địa bàn Xã Đăk Tờ Kan</t>
  </si>
  <si>
    <t>UBND Xã Đăk Tờ Kan</t>
  </si>
  <si>
    <t>222b/QĐ-UNBD, ngày 04/7/2022</t>
  </si>
  <si>
    <t>3.1.9</t>
  </si>
  <si>
    <t>Hệ thống điện chiếu sáng nông thôn, tại các thôn trên địa bàn Xã Đăk Rơ Ông</t>
  </si>
  <si>
    <t>UBND Xã Đăk Rơ Ông</t>
  </si>
  <si>
    <t>244a/QĐ-UNBD, ngày 04/7/2022</t>
  </si>
  <si>
    <t>3.1.10</t>
  </si>
  <si>
    <t>Hệ thống điện chiếu sáng nông thôn, tại các thôn trên địa bàn Xã Đăk Sao</t>
  </si>
  <si>
    <t>UBND Xã Đăk Sao</t>
  </si>
  <si>
    <t>226a/QĐ-UNBD, ngày 04/7/2022</t>
  </si>
  <si>
    <t>3.1.11</t>
  </si>
  <si>
    <t>Hệ thống điện chiếu sáng nông thôn, tại các thôn trên địa bàn Xã Đăk Na</t>
  </si>
  <si>
    <t>UBND Xã Đăk Na</t>
  </si>
  <si>
    <t>223a/QĐ-UNBD, ngày 04/7/2022</t>
  </si>
  <si>
    <t>3.2.1</t>
  </si>
  <si>
    <t>Chợ trung tâm xã Ngok Lây</t>
  </si>
  <si>
    <t>3.2.2</t>
  </si>
  <si>
    <t>Nâng cấp, sửa chữa đường liên xã Đăk Hà qua xã Đăk Rơ Ông</t>
  </si>
  <si>
    <t>Xã Đăk Hà-Đăk Rơ Ông</t>
  </si>
  <si>
    <t>541/QĐ-UBND, ngày 16/11/2022</t>
  </si>
  <si>
    <t>Dự án 5 (bố trí dự án chuyển tiếp)</t>
  </si>
  <si>
    <t>Trường Phổ thông dân tộc bán trú Trung học cơ sở xã Đăk Sao</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</si>
  <si>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</si>
  <si>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</si>
  <si>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</si>
  <si>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</si>
  <si>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</si>
  <si>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</si>
  <si>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Trường Phổ thông dân tộc bán trú Trung học cơ sở xã Đăk Na</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</si>
  <si>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</si>
  <si>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</si>
  <si>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</si>
  <si>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</si>
  <si>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</si>
  <si>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</si>
  <si>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</si>
  <si>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</si>
  <si>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</si>
  <si>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</si>
  <si>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</si>
  <si>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</si>
  <si>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Đầu tư bảo tồn mỗi một làng truyền thống tiêu biểu</t>
  </si>
  <si>
    <t>Làng Ba Khen, xã Văn Xuôi</t>
  </si>
  <si>
    <t>5.2</t>
  </si>
  <si>
    <t>5.2.1</t>
  </si>
  <si>
    <t>5.2.1.1</t>
  </si>
  <si>
    <t xml:space="preserve">Hỗ trợ đầu tư xây dựng thiết chế văn hoá, thể thao thôn Đăk Kinh 1, xã Ngọk Lây </t>
  </si>
  <si>
    <t>176a/QĐ-UBND, ngày 22/6/2022</t>
  </si>
  <si>
    <t>5.2.1.2</t>
  </si>
  <si>
    <t>Hỗ trợ đầu tư xây dựng thiết chế văn hoá, thể thao thôn Mô Bành, xã Đăk Rơ Ông</t>
  </si>
  <si>
    <t>177c/QĐ-UBND, ngày 23/6/2022</t>
  </si>
  <si>
    <t>5.2.2</t>
  </si>
  <si>
    <t>5.2.2.1</t>
  </si>
  <si>
    <t>Hỗ trợ đầu tư xây dựng thiết chế văn hoá, thể thao thôn Măng Lỡ, xã Đăk Rơ Ông</t>
  </si>
  <si>
    <t>178a/QĐ-UBND, ngày 27/6/2022</t>
  </si>
  <si>
    <t>5.2.2.2</t>
  </si>
  <si>
    <t>Hỗ trợ đầu tư xây dựng thiết chế văn hoá, thể thao thôn Tê Xô Trong, xã Đăk Tờ Kan</t>
  </si>
  <si>
    <t>499b/QĐ-UBND, ngày 10/11/2022</t>
  </si>
  <si>
    <t>5.2.2.3</t>
  </si>
  <si>
    <t>Hỗ trợ đầu tư xây dựng thiết chế văn hoá, thể thao thôn Mô Pả, Xã Đăk Hà</t>
  </si>
  <si>
    <t>499a/QĐ-UBND, ngày 10/11/2022</t>
  </si>
  <si>
    <t>5.2.2.4</t>
  </si>
  <si>
    <t>Hỗ trợ đầu tư xây dựng thiết chế văn hoá, thể thao thôn Tu Mơ Rông, Xã Đăk Hà</t>
  </si>
  <si>
    <t>580a/QĐ-UBND, ngày 22/11/2022</t>
  </si>
  <si>
    <t>5.2.2.5</t>
  </si>
  <si>
    <t>Hỗ trợ đầu tư xây dựng thiết chế văn hoá, thể thao thôn Đăk Riếp 2, xã Đăk Na</t>
  </si>
  <si>
    <t>553a/QĐ-UBND, ngày 16/11/2022</t>
  </si>
  <si>
    <t>5.2.2.6</t>
  </si>
  <si>
    <t>Hỗ trợ đầu tư xây dựng thiết chế văn hoá, thể thao thôn Long Láy 1, Xã Ngọk Yêu.</t>
  </si>
  <si>
    <t>553b/QĐ-UBND, ngày 16/11/2022</t>
  </si>
  <si>
    <t>280, 314</t>
  </si>
  <si>
    <t>177a/QĐ-UBND, ngày 23/6/2022</t>
  </si>
  <si>
    <t>Kế hoạch 2023 vốn NSTW</t>
  </si>
  <si>
    <t>Dự án 2: Đa dạng hóa sinh kế, phát triển mô hình giảm nghèo</t>
  </si>
  <si>
    <t>Trung tâm dịch vụ Nông nghiệp huyện</t>
  </si>
  <si>
    <t>Dự án 4: Phát triển giáo dục nghề nghiệp, việc làm bền vững</t>
  </si>
  <si>
    <t>Dự án 7: Nâng cao năng lực và giám sát, đánh giá Chương trình</t>
  </si>
  <si>
    <t>Kế hoạch vốn giao năm 2023</t>
  </si>
  <si>
    <t>VIII</t>
  </si>
  <si>
    <t>Tiểu dự án 1</t>
  </si>
  <si>
    <t>Tiểu dự án 2</t>
  </si>
  <si>
    <t>KH năm 2022 chuyển sang năm 2023</t>
  </si>
  <si>
    <t>Kế hoạch năm 2023</t>
  </si>
  <si>
    <t>Vốn thực hiện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</si>
  <si>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</si>
  <si>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</si>
  <si>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</si>
  <si>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</si>
  <si>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</si>
  <si>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</si>
  <si>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</si>
  <si>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</si>
  <si>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</si>
  <si>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</si>
  <si>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</si>
  <si>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</si>
  <si>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</si>
  <si>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</si>
  <si>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</si>
  <si>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</si>
  <si>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</si>
  <si>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</si>
  <si>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</si>
  <si>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</si>
  <si>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</si>
  <si>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</si>
  <si>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</si>
  <si>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</si>
  <si>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</si>
  <si>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</si>
  <si>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</si>
  <si>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</si>
  <si>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</si>
  <si>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</si>
  <si>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</si>
  <si>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</si>
  <si>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</si>
  <si>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</si>
  <si>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</si>
  <si>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</si>
  <si>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</si>
  <si>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</si>
  <si>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</si>
  <si>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</si>
  <si>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</si>
  <si>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</si>
  <si>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</si>
  <si>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</si>
  <si>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</si>
  <si>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</si>
  <si>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</si>
  <si>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</si>
  <si>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</si>
  <si>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</si>
  <si>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</si>
  <si>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</si>
  <si>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</si>
  <si>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</si>
  <si>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</si>
  <si>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</si>
  <si>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</si>
  <si>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</si>
  <si>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</si>
  <si>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</si>
  <si>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</si>
  <si>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</si>
  <si>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</si>
  <si>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</si>
  <si>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</si>
  <si>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</si>
  <si>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</si>
  <si>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</si>
  <si>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</si>
  <si>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</si>
  <si>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</si>
  <si>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</si>
  <si>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</si>
  <si>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</si>
  <si>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</si>
  <si>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</si>
  <si>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</si>
  <si>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</si>
  <si>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</si>
  <si>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</si>
  <si>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</si>
  <si>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</si>
  <si>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</si>
  <si>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</si>
  <si>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</si>
  <si>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</si>
  <si>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</si>
  <si>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</si>
  <si>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</si>
  <si>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</si>
  <si>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</si>
  <si>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</si>
  <si>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</si>
  <si>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</si>
  <si>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</si>
  <si>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</si>
  <si>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</si>
  <si>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</si>
  <si>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</si>
  <si>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</si>
  <si>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</si>
  <si>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</si>
  <si>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</si>
  <si>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</si>
  <si>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</si>
  <si>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</si>
  <si>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</si>
  <si>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</si>
  <si>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</si>
  <si>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</si>
  <si>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</si>
  <si>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</si>
  <si>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</si>
  <si>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</si>
  <si>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</si>
  <si>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</si>
  <si>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</si>
  <si>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</si>
  <si>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</si>
  <si>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</si>
  <si>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</si>
  <si>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</si>
  <si>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</si>
  <si>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</si>
  <si>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</si>
  <si>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</si>
  <si>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</si>
  <si>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</si>
  <si>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</si>
  <si>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</si>
  <si>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</si>
  <si>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</si>
  <si>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</si>
  <si>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</si>
  <si>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</si>
  <si>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</si>
  <si>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</si>
  <si>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</si>
  <si>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</si>
  <si>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</si>
  <si>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</si>
  <si>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</si>
  <si>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</si>
  <si>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</si>
  <si>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</si>
  <si>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</si>
  <si>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</si>
  <si>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</si>
  <si>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</si>
  <si>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</si>
  <si>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</si>
  <si>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</si>
  <si>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</si>
  <si>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</si>
  <si>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</si>
  <si>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</si>
  <si>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</si>
  <si>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</si>
  <si>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</si>
  <si>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</si>
  <si>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</si>
  <si>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</si>
  <si>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</si>
  <si>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</si>
  <si>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</si>
  <si>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</si>
  <si>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</si>
  <si>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</si>
  <si>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</si>
  <si>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</si>
  <si>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</si>
  <si>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</si>
  <si>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</si>
  <si>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</si>
  <si>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</si>
  <si>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38</t>
  </si>
  <si>
    <t>Ban quản lý thực hiện các Chương trình MTQG xã Đăk Tờ Kan</t>
  </si>
  <si>
    <t>39</t>
  </si>
  <si>
    <t>40</t>
  </si>
  <si>
    <t>41</t>
  </si>
  <si>
    <t>42</t>
  </si>
  <si>
    <t>43</t>
  </si>
  <si>
    <t>44</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</si>
  <si>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</si>
  <si>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</si>
  <si>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</si>
  <si>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</si>
  <si>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</si>
  <si>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</si>
  <si>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</si>
  <si>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</si>
  <si>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</si>
  <si>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</si>
  <si>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</si>
  <si>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</si>
  <si>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</si>
  <si>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</si>
  <si>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</si>
  <si>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</si>
  <si>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</si>
  <si>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</si>
  <si>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</si>
  <si>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</si>
  <si>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</si>
  <si>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</si>
  <si>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</si>
  <si>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</si>
  <si>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</si>
  <si>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</si>
  <si>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</si>
  <si>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</si>
  <si>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</si>
  <si>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</si>
  <si>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</si>
  <si>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</si>
  <si>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</si>
  <si>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</si>
  <si>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</si>
  <si>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</si>
  <si>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</si>
  <si>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</si>
  <si>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</si>
  <si>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</si>
  <si>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</si>
  <si>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</si>
  <si>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</si>
  <si>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</si>
  <si>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</si>
  <si>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</si>
  <si>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</si>
  <si>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</si>
  <si>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</si>
  <si>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</si>
  <si>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</si>
  <si>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</si>
  <si>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</si>
  <si>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</si>
  <si>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</si>
  <si>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</si>
  <si>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</si>
  <si>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</si>
  <si>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</si>
  <si>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</si>
  <si>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</si>
  <si>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</si>
  <si>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</si>
  <si>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</si>
  <si>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</si>
  <si>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</si>
  <si>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</si>
  <si>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</si>
  <si>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BQL thực hiện các CT MTQG xã Đăk Rơ Ông</t>
  </si>
  <si>
    <t>BQL thực hiện các CT MTQG xã Ngọk Lây</t>
  </si>
  <si>
    <t>BQL thực hiện các CT MTQG xã Tu Mơ Rông</t>
  </si>
  <si>
    <t>BQL thực hiện các CT MTQG xã Đăk Hà</t>
  </si>
  <si>
    <t>BQL thực hiện các CT MTQG xã Ngọk Yêu</t>
  </si>
  <si>
    <t>BQL thực hiện các CT MTQG xã Đăk Tờ Kan</t>
  </si>
  <si>
    <t>BQL thực hiện các CT MTQG xã Măng Ri</t>
  </si>
  <si>
    <t>BQL thực hiện các CT MTQG xã Tê Xăng</t>
  </si>
  <si>
    <t>BQL thực hiện các CT MTQG xã Đăk Sao</t>
  </si>
  <si>
    <t>BQL thực hiện các CT MTQG xã Văn Xuôi</t>
  </si>
  <si>
    <t>BQL thực hiện các CT MTQG xã Đăk Na</t>
  </si>
  <si>
    <t>BQL thực hiện các CT MTQG xã Văn XuôI</t>
  </si>
  <si>
    <t>4.8</t>
  </si>
  <si>
    <t>4.9</t>
  </si>
  <si>
    <t>4.10</t>
  </si>
  <si>
    <t>5.3</t>
  </si>
  <si>
    <t>5.4</t>
  </si>
  <si>
    <t>5.5</t>
  </si>
  <si>
    <t>5.6</t>
  </si>
  <si>
    <t>5.7</t>
  </si>
  <si>
    <t>5.8</t>
  </si>
  <si>
    <t>5.9</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</si>
  <si>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</si>
  <si>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</si>
  <si>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</si>
  <si>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</si>
  <si>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</si>
  <si>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</si>
  <si>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</si>
  <si>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</si>
  <si>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</si>
  <si>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</si>
  <si>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</si>
  <si>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</si>
  <si>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</si>
  <si>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</si>
  <si>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</si>
  <si>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</si>
  <si>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</si>
  <si>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</si>
  <si>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</si>
  <si>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</si>
  <si>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</si>
  <si>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</si>
  <si>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</si>
  <si>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</si>
  <si>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</si>
  <si>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</si>
  <si>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</si>
  <si>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</si>
  <si>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</si>
  <si>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</si>
  <si>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</si>
  <si>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</si>
  <si>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</si>
  <si>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</si>
  <si>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</si>
  <si>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</si>
  <si>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</si>
  <si>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</si>
  <si>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</si>
  <si>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</si>
  <si>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TỔNG (A) + (B)</t>
  </si>
  <si>
    <t xml:space="preserve">                                                                                                                                                                                                                                                                                                                                    </t>
  </si>
  <si>
    <t>Trung tâm VHTTDLTT</t>
  </si>
  <si>
    <t>Thực hiện giải ngân đến ngày 10/06/2023</t>
  </si>
  <si>
    <t>Nguồn chuyển nguồn năm 2022 sang năm 2023
 tiếp tục thực hiện</t>
  </si>
  <si>
    <t>Nguồn chuyển nguồn năm 2022 sang năm 2023
tiếp tục thực hiện</t>
  </si>
  <si>
    <t>Thực hiện giải ngân đến ngày 10/6/2023</t>
  </si>
  <si>
    <t>THỰC HIỆN KẾ HOẠCH VỐN CHƯƠNG TRÌNH MỤC TIÊU QUỐC GIA GIẢM NGHÈO BÊN VỮNG TRÊN ĐỊA BÀN HUYỆN TU MƠ RÔNG (VỐN ĐẦU TƯ)</t>
  </si>
  <si>
    <t>THỰC HIỆN KẾ HOẠCH VỐN CHƯƠNG TRÌNH MỤC TIÊU QUỐC GIA XÂY DỰNG NÔNG THÔN MỚI TRÊN ĐỊA BÀN HUYỆN TU MƠ RÔNG (VỐN ĐẦU TƯ)</t>
  </si>
  <si>
    <t>THỰC HIỆN KẾ HOẠCH VỐN CHƯƠNG TRÌNH MỤC TIÊU QUỐC GIA PHÁT TRIỂN KTXH VÙNG DTTS MN TRÊN ĐỊA BÀN HUYỆN TU MƠ RÔNG (VỐN ĐẦU TƯ)</t>
  </si>
  <si>
    <t>Các xã trên địa bàn huyện</t>
  </si>
  <si>
    <t>Phụ lục 04</t>
  </si>
  <si>
    <t>(Kèm theo Báo cáo số         /BC-UBND, ngày       tháng 06 năm 2023 của UBND huyện)</t>
  </si>
  <si>
    <t>Phụ lục 05</t>
  </si>
  <si>
    <t>Phụ lục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</si>
</sst>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 numFmtId="369" formatCode="_-* #,##0.0_-;\-* #,##0.0_-;_-* &quot;-&quot;??_-;_-@_-"/>
  </numFmts>
  <fonts count="27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sz val="9"/>
      <name val="Times New Roman"/>
      <family val="1"/>
    </font>
    <font>
      <b/>
      <sz val="12"/>
      <color theme="1"/>
      <name val="Times New Roman"/>
      <family val="1"/>
    </font>
    <font>
      <b/>
      <sz val="9"/>
      <name val="Times New Roman"/>
      <family val="1"/>
    </font>
    <font>
      <b/>
      <sz val="12"/>
      <color indexed="8"/>
      <name val="Times New Roman"/>
      <family val="1"/>
    </font>
    <font>
      <b/>
      <sz val="13"/>
      <name val="Times New Roman"/>
      <family val="1"/>
    </font>
    <font>
      <b/>
      <i/>
      <sz val="12"/>
      <name val="Times New Roman"/>
      <family val="1"/>
    </font>
    <font>
      <sz val="11"/>
      <color rgb="FFFF0000"/>
      <name val="Times New Roman"/>
      <family val="1"/>
    </font>
    <font>
      <b/>
      <i/>
      <sz val="11"/>
      <name val="Times New Roman"/>
      <family val="1"/>
    </font>
    <font>
      <sz val="10"/>
      <color rgb="FFFF0000"/>
      <name val="Times New Roman"/>
      <family val="1"/>
    </font>
    <font>
      <i/>
      <sz val="12"/>
      <name val="Times New Roman"/>
      <family val="1"/>
    </font>
  </fonts>
  <fills count="7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s>
  <cellStyleXfs count="20527">
    <xf numFmtId="0" fontId="0" fillId="0" borderId="0"/>
    <xf numFmtId="0" fontId="7" fillId="0" borderId="0"/>
    <xf numFmtId="169" fontId="7" fillId="0" borderId="0" applyFont="0" applyFill="0" applyBorder="0" applyAlignment="0" applyProtection="0"/>
    <xf numFmtId="179"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7" fontId="12" fillId="0" borderId="12" applyFont="0" applyBorder="0"/>
    <xf numFmtId="177" fontId="13" fillId="0" borderId="0" applyProtection="0"/>
    <xf numFmtId="177" fontId="14" fillId="0" borderId="12" applyFont="0" applyBorder="0"/>
    <xf numFmtId="0" fontId="15" fillId="0" borderId="0"/>
    <xf numFmtId="180" fontId="16" fillId="0" borderId="0" applyFont="0" applyFill="0" applyBorder="0" applyAlignment="0" applyProtection="0"/>
    <xf numFmtId="0" fontId="17" fillId="0" borderId="0" applyFont="0" applyFill="0" applyBorder="0" applyAlignment="0" applyProtection="0"/>
    <xf numFmtId="181" fontId="4"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0" borderId="0" applyFont="0" applyFill="0" applyBorder="0" applyAlignment="0" applyProtection="0"/>
    <xf numFmtId="0" fontId="20" fillId="0" borderId="13"/>
    <xf numFmtId="184" fontId="15"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5" fontId="22" fillId="0" borderId="0" applyFont="0" applyFill="0" applyBorder="0" applyAlignment="0" applyProtection="0"/>
    <xf numFmtId="0" fontId="2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4" fillId="0" borderId="0"/>
    <xf numFmtId="0" fontId="4" fillId="0" borderId="0" applyProtection="0"/>
    <xf numFmtId="0" fontId="2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6" fillId="0" borderId="0" applyNumberFormat="0" applyFill="0" applyBorder="0" applyProtection="0">
      <alignment vertical="center"/>
    </xf>
    <xf numFmtId="41" fontId="9" fillId="0" borderId="0" applyFont="0" applyFill="0" applyBorder="0" applyAlignment="0" applyProtection="0"/>
    <xf numFmtId="186" fontId="16" fillId="0" borderId="0" applyFont="0" applyFill="0" applyBorder="0" applyAlignment="0" applyProtection="0"/>
    <xf numFmtId="187" fontId="8"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8" fontId="9"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186" fontId="16" fillId="0" borderId="0" applyFont="0" applyFill="0" applyBorder="0" applyAlignment="0" applyProtection="0"/>
    <xf numFmtId="0" fontId="27" fillId="0" borderId="0"/>
    <xf numFmtId="166"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80" fontId="8" fillId="0" borderId="0" applyFon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7" fillId="0" borderId="0"/>
    <xf numFmtId="186"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66"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91"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7" fillId="0" borderId="0"/>
    <xf numFmtId="0" fontId="27" fillId="0" borderId="0"/>
    <xf numFmtId="186" fontId="16" fillId="0" borderId="0" applyFont="0" applyFill="0" applyBorder="0" applyAlignment="0" applyProtection="0"/>
    <xf numFmtId="0" fontId="27" fillId="0" borderId="0"/>
    <xf numFmtId="0" fontId="27" fillId="0" borderId="0"/>
    <xf numFmtId="0" fontId="27" fillId="0" borderId="0"/>
    <xf numFmtId="187"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41"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8"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43" fontId="8"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8"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41" fontId="8"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43" fontId="8"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41"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166" fontId="16" fillId="0" borderId="0" applyFont="0" applyFill="0" applyBorder="0" applyAlignment="0" applyProtection="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2" fontId="31" fillId="0" borderId="0" applyFont="0" applyFill="0" applyBorder="0" applyAlignment="0" applyProtection="0"/>
    <xf numFmtId="20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9"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27" fillId="0" borderId="0"/>
    <xf numFmtId="20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1" fontId="8" fillId="0" borderId="0" applyFont="0" applyFill="0" applyBorder="0" applyAlignment="0" applyProtection="0"/>
    <xf numFmtId="188" fontId="16" fillId="0" borderId="0" applyFont="0" applyFill="0" applyBorder="0" applyAlignment="0" applyProtection="0"/>
    <xf numFmtId="205"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206"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70" fontId="16" fillId="0" borderId="0" applyFont="0" applyFill="0" applyBorder="0" applyAlignment="0" applyProtection="0"/>
    <xf numFmtId="20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88" fontId="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210"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8" fontId="16" fillId="0" borderId="0" applyFont="0" applyFill="0" applyBorder="0" applyAlignment="0" applyProtection="0"/>
    <xf numFmtId="188"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71" fontId="16" fillId="0" borderId="0" applyFont="0" applyFill="0" applyBorder="0" applyAlignment="0" applyProtection="0"/>
    <xf numFmtId="197"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9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8"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7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71"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93"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6" fontId="16" fillId="0" borderId="0" applyFont="0" applyFill="0" applyBorder="0" applyAlignment="0" applyProtection="0"/>
    <xf numFmtId="193" fontId="16" fillId="0" borderId="0" applyFont="0" applyFill="0" applyBorder="0" applyAlignment="0" applyProtection="0"/>
    <xf numFmtId="199" fontId="16" fillId="0" borderId="0" applyFont="0" applyFill="0" applyBorder="0" applyAlignment="0" applyProtection="0"/>
    <xf numFmtId="200" fontId="16" fillId="0" borderId="0" applyFont="0" applyFill="0" applyBorder="0" applyAlignment="0" applyProtection="0"/>
    <xf numFmtId="198"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7" fontId="16" fillId="0" borderId="0" applyFont="0" applyFill="0" applyBorder="0" applyAlignment="0" applyProtection="0"/>
    <xf numFmtId="193"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0" fontId="27" fillId="0" borderId="0"/>
    <xf numFmtId="191"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9" fontId="13" fillId="0" borderId="0" applyProtection="0"/>
    <xf numFmtId="187" fontId="13" fillId="0" borderId="0" applyProtection="0"/>
    <xf numFmtId="187" fontId="13" fillId="0" borderId="0" applyProtection="0"/>
    <xf numFmtId="0" fontId="10" fillId="0" borderId="0" applyProtection="0"/>
    <xf numFmtId="179" fontId="13" fillId="0" borderId="0" applyProtection="0"/>
    <xf numFmtId="187" fontId="13" fillId="0" borderId="0" applyProtection="0"/>
    <xf numFmtId="187" fontId="13" fillId="0" borderId="0" applyProtection="0"/>
    <xf numFmtId="0" fontId="10" fillId="0" borderId="0" applyProtection="0"/>
    <xf numFmtId="191"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6" fontId="16" fillId="0" borderId="0" applyFont="0" applyFill="0" applyBorder="0" applyAlignment="0" applyProtection="0"/>
    <xf numFmtId="0" fontId="27" fillId="0" borderId="0"/>
    <xf numFmtId="166" fontId="16" fillId="0" borderId="0" applyFont="0" applyFill="0" applyBorder="0" applyAlignment="0" applyProtection="0"/>
    <xf numFmtId="213" fontId="32"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4" fillId="0" borderId="0"/>
    <xf numFmtId="0" fontId="38" fillId="0" borderId="0" applyProtection="0"/>
    <xf numFmtId="3" fontId="11" fillId="0" borderId="1"/>
    <xf numFmtId="3" fontId="11" fillId="0" borderId="1"/>
    <xf numFmtId="3" fontId="11" fillId="0" borderId="1"/>
    <xf numFmtId="3" fontId="11" fillId="0" borderId="1"/>
    <xf numFmtId="213" fontId="32" fillId="0" borderId="0" applyFont="0" applyFill="0" applyBorder="0" applyAlignment="0" applyProtection="0"/>
    <xf numFmtId="0" fontId="40" fillId="2" borderId="0"/>
    <xf numFmtId="0" fontId="40" fillId="2" borderId="0"/>
    <xf numFmtId="0" fontId="40" fillId="2" borderId="0"/>
    <xf numFmtId="213"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3"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3"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7"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6" fontId="55" fillId="0" borderId="0" applyFont="0" applyFill="0" applyBorder="0" applyAlignment="0" applyProtection="0"/>
    <xf numFmtId="0" fontId="56" fillId="0" borderId="0" applyFont="0" applyFill="0" applyBorder="0" applyAlignment="0" applyProtection="0"/>
    <xf numFmtId="174" fontId="57" fillId="0" borderId="0" applyFont="0" applyFill="0" applyBorder="0" applyAlignment="0" applyProtection="0"/>
    <xf numFmtId="208" fontId="55" fillId="0" borderId="0" applyFont="0" applyFill="0" applyBorder="0" applyAlignment="0" applyProtection="0"/>
    <xf numFmtId="0" fontId="56" fillId="0" borderId="0" applyFont="0" applyFill="0" applyBorder="0" applyAlignment="0" applyProtection="0"/>
    <xf numFmtId="217"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6" fontId="61" fillId="0" borderId="0" applyFont="0" applyFill="0" applyBorder="0" applyAlignment="0" applyProtection="0"/>
    <xf numFmtId="0" fontId="62" fillId="0" borderId="0" applyFont="0" applyFill="0" applyBorder="0" applyAlignment="0" applyProtection="0"/>
    <xf numFmtId="218" fontId="16" fillId="0" borderId="0" applyFont="0" applyFill="0" applyBorder="0" applyAlignment="0" applyProtection="0"/>
    <xf numFmtId="195" fontId="61" fillId="0" borderId="0" applyFont="0" applyFill="0" applyBorder="0" applyAlignment="0" applyProtection="0"/>
    <xf numFmtId="0" fontId="62" fillId="0" borderId="0" applyFont="0" applyFill="0" applyBorder="0" applyAlignment="0" applyProtection="0"/>
    <xf numFmtId="219" fontId="16" fillId="0" borderId="0" applyFont="0" applyFill="0" applyBorder="0" applyAlignment="0" applyProtection="0"/>
    <xf numFmtId="187" fontId="8" fillId="0" borderId="0" applyFont="0" applyFill="0" applyBorder="0" applyAlignment="0" applyProtection="0"/>
    <xf numFmtId="192"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20" fontId="30" fillId="0" borderId="0" applyFill="0" applyBorder="0" applyAlignment="0"/>
    <xf numFmtId="221" fontId="9"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4" fontId="16" fillId="0" borderId="0" applyFont="0" applyFill="0" applyBorder="0" applyAlignment="0" applyProtection="0"/>
    <xf numFmtId="0" fontId="75" fillId="23" borderId="16" applyNumberFormat="0" applyAlignment="0" applyProtection="0"/>
    <xf numFmtId="177" fontId="38" fillId="0" borderId="0" applyFont="0" applyFill="0" applyBorder="0" applyAlignment="0" applyProtection="0"/>
    <xf numFmtId="1" fontId="76" fillId="0" borderId="9" applyBorder="0"/>
    <xf numFmtId="0" fontId="77" fillId="0" borderId="2">
      <alignment horizontal="center"/>
    </xf>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167" fontId="4" fillId="0" borderId="0" applyFont="0" applyFill="0" applyBorder="0" applyAlignment="0" applyProtection="0"/>
    <xf numFmtId="167" fontId="79" fillId="0" borderId="0" applyFont="0" applyFill="0" applyBorder="0" applyAlignment="0" applyProtection="0"/>
    <xf numFmtId="41" fontId="54"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05"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37" fontId="13" fillId="0" borderId="0" applyProtection="0"/>
    <xf numFmtId="237" fontId="13" fillId="0" borderId="0" applyProtection="0"/>
    <xf numFmtId="205"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7" fontId="80" fillId="0" borderId="0" applyFont="0" applyFill="0" applyBorder="0" applyAlignment="0" applyProtection="0"/>
    <xf numFmtId="41" fontId="1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30" fontId="70"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8" fontId="81"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242" fontId="82" fillId="0" borderId="0" applyFont="0" applyFill="0" applyBorder="0" applyAlignment="0" applyProtection="0"/>
    <xf numFmtId="243" fontId="13"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71" fontId="80" fillId="0" borderId="0" applyFont="0" applyFill="0" applyBorder="0" applyAlignment="0" applyProtection="0"/>
    <xf numFmtId="244" fontId="80" fillId="0" borderId="0" applyFont="0" applyFill="0" applyBorder="0" applyAlignment="0" applyProtection="0"/>
    <xf numFmtId="169" fontId="80" fillId="0" borderId="0" applyFont="0" applyFill="0" applyBorder="0" applyAlignment="0" applyProtection="0"/>
    <xf numFmtId="179" fontId="80"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41"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79" fontId="80" fillId="0" borderId="0" applyFont="0" applyFill="0" applyBorder="0" applyAlignment="0" applyProtection="0"/>
    <xf numFmtId="245" fontId="80" fillId="0" borderId="0" applyFont="0" applyFill="0" applyBorder="0" applyAlignment="0" applyProtection="0"/>
    <xf numFmtId="169" fontId="80" fillId="0" borderId="0" applyFont="0" applyFill="0" applyBorder="0" applyAlignment="0" applyProtection="0"/>
    <xf numFmtId="246" fontId="80" fillId="0" borderId="0" applyFont="0" applyFill="0" applyBorder="0" applyAlignment="0" applyProtection="0"/>
    <xf numFmtId="4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7" fontId="80"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247" fontId="80" fillId="0" borderId="0" applyFont="0" applyFill="0" applyBorder="0" applyAlignment="0" applyProtection="0"/>
    <xf numFmtId="247"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85"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80"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69" fontId="83"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86" fillId="0" borderId="0" applyFont="0" applyFill="0" applyBorder="0" applyAlignment="0" applyProtection="0"/>
    <xf numFmtId="169" fontId="80" fillId="0" borderId="0" applyFont="0" applyFill="0" applyBorder="0" applyAlignment="0" applyProtection="0"/>
    <xf numFmtId="0"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9" fontId="36"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43" fontId="80" fillId="0" borderId="0" applyFont="0" applyFill="0" applyBorder="0" applyAlignment="0" applyProtection="0"/>
    <xf numFmtId="169" fontId="7" fillId="0" borderId="0" applyFont="0" applyFill="0" applyBorder="0" applyAlignment="0" applyProtection="0"/>
    <xf numFmtId="215" fontId="4" fillId="0" borderId="0" applyFont="0" applyFill="0" applyBorder="0" applyAlignment="0" applyProtection="0"/>
    <xf numFmtId="169" fontId="80" fillId="0" borderId="0" applyFont="0" applyFill="0" applyBorder="0" applyAlignment="0" applyProtection="0"/>
    <xf numFmtId="248" fontId="80" fillId="0" borderId="0" applyFont="0" applyFill="0" applyBorder="0" applyAlignment="0" applyProtection="0"/>
    <xf numFmtId="249" fontId="80" fillId="0" borderId="0" applyFont="0" applyFill="0" applyBorder="0" applyAlignment="0" applyProtection="0"/>
    <xf numFmtId="248" fontId="80" fillId="0" borderId="0" applyFont="0" applyFill="0" applyBorder="0" applyAlignment="0" applyProtection="0"/>
    <xf numFmtId="169" fontId="80" fillId="0" borderId="0" applyFont="0" applyFill="0" applyBorder="0" applyAlignment="0" applyProtection="0"/>
    <xf numFmtId="169" fontId="84" fillId="0" borderId="0" applyFont="0" applyFill="0" applyBorder="0" applyAlignment="0" applyProtection="0"/>
    <xf numFmtId="169" fontId="80" fillId="0" borderId="0" applyFont="0" applyFill="0" applyBorder="0" applyAlignment="0" applyProtection="0"/>
    <xf numFmtId="250" fontId="4" fillId="0" borderId="0" applyFont="0" applyFill="0" applyBorder="0" applyAlignment="0" applyProtection="0"/>
    <xf numFmtId="169" fontId="80" fillId="0" borderId="0" applyFont="0" applyFill="0" applyBorder="0" applyAlignment="0" applyProtection="0"/>
    <xf numFmtId="169" fontId="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6" fontId="4" fillId="0" borderId="0" applyFont="0" applyFill="0" applyBorder="0" applyAlignment="0" applyProtection="0"/>
    <xf numFmtId="168" fontId="13" fillId="0" borderId="0" applyFont="0" applyFill="0" applyBorder="0" applyAlignment="0" applyProtection="0"/>
    <xf numFmtId="169" fontId="85" fillId="0" borderId="0" applyFont="0" applyFill="0" applyBorder="0" applyAlignment="0" applyProtection="0"/>
    <xf numFmtId="0" fontId="80" fillId="0" borderId="0" applyFont="0" applyFill="0" applyBorder="0" applyAlignment="0" applyProtection="0"/>
    <xf numFmtId="178"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8" fontId="13" fillId="0" borderId="0" applyFont="0" applyFill="0" applyBorder="0" applyAlignment="0" applyProtection="0"/>
    <xf numFmtId="251" fontId="34" fillId="0" borderId="0" applyFont="0" applyFill="0" applyBorder="0" applyAlignment="0" applyProtection="0"/>
    <xf numFmtId="169" fontId="80" fillId="0" borderId="0" applyFont="0" applyFill="0" applyBorder="0" applyAlignment="0" applyProtection="0"/>
    <xf numFmtId="178"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7" fillId="0" borderId="0" applyFont="0" applyFill="0" applyBorder="0" applyAlignment="0" applyProtection="0"/>
    <xf numFmtId="169" fontId="80" fillId="0" borderId="0" applyFont="0" applyFill="0" applyBorder="0" applyAlignment="0" applyProtection="0"/>
    <xf numFmtId="251" fontId="34" fillId="0" borderId="0" applyFont="0" applyFill="0" applyBorder="0" applyAlignment="0" applyProtection="0"/>
    <xf numFmtId="252" fontId="13" fillId="0" borderId="0" applyProtection="0"/>
    <xf numFmtId="251" fontId="34" fillId="0" borderId="0" applyFont="0" applyFill="0" applyBorder="0" applyAlignment="0" applyProtection="0"/>
    <xf numFmtId="171" fontId="13" fillId="0" borderId="0" applyFont="0" applyFill="0" applyBorder="0" applyAlignment="0" applyProtection="0"/>
    <xf numFmtId="171"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3"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43" fontId="54" fillId="0" borderId="0" applyFont="0" applyFill="0" applyBorder="0" applyAlignment="0" applyProtection="0"/>
    <xf numFmtId="254" fontId="13"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4" fontId="13" fillId="0" borderId="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54" fontId="13" fillId="0" borderId="0" applyProtection="0"/>
    <xf numFmtId="169" fontId="8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3" fillId="0" borderId="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40" fontId="3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55" fontId="83" fillId="0" borderId="0" applyFont="0" applyFill="0" applyBorder="0" applyAlignment="0" applyProtection="0"/>
    <xf numFmtId="169" fontId="4" fillId="0" borderId="0" applyFont="0" applyFill="0" applyBorder="0" applyAlignment="0" applyProtection="0"/>
    <xf numFmtId="256" fontId="83" fillId="0" borderId="0" applyFont="0" applyFill="0" applyBorder="0" applyAlignment="0" applyProtection="0"/>
    <xf numFmtId="169" fontId="4" fillId="0" borderId="0" applyFont="0" applyFill="0" applyBorder="0" applyAlignment="0" applyProtection="0"/>
    <xf numFmtId="194" fontId="80" fillId="0" borderId="0" applyFont="0" applyFill="0" applyBorder="0" applyAlignment="0" applyProtection="0"/>
    <xf numFmtId="194" fontId="80" fillId="0" borderId="0" applyFont="0" applyFill="0" applyBorder="0" applyAlignment="0" applyProtection="0"/>
    <xf numFmtId="43" fontId="80" fillId="0" borderId="0" applyFont="0" applyFill="0" applyBorder="0" applyAlignment="0" applyProtection="0"/>
    <xf numFmtId="254" fontId="13" fillId="0" borderId="0" applyProtection="0"/>
    <xf numFmtId="254" fontId="13"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3" fillId="0" borderId="0" applyFont="0" applyFill="0" applyBorder="0" applyAlignment="0" applyProtection="0"/>
    <xf numFmtId="169" fontId="85" fillId="0" borderId="0" applyFont="0" applyFill="0" applyBorder="0" applyAlignment="0" applyProtection="0"/>
    <xf numFmtId="169" fontId="8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94" fontId="80" fillId="0" borderId="0" applyFont="0" applyFill="0" applyBorder="0" applyAlignment="0" applyProtection="0"/>
    <xf numFmtId="169" fontId="80" fillId="0" borderId="0" applyFont="0" applyFill="0" applyBorder="0" applyAlignment="0" applyProtection="0"/>
    <xf numFmtId="194" fontId="4" fillId="0" borderId="0" applyFont="0" applyFill="0" applyBorder="0" applyAlignment="0" applyProtection="0"/>
    <xf numFmtId="169" fontId="80" fillId="0" borderId="0" applyFont="0" applyFill="0" applyBorder="0" applyAlignment="0" applyProtection="0"/>
    <xf numFmtId="194" fontId="4" fillId="0" borderId="0" applyFont="0" applyFill="0" applyBorder="0" applyAlignment="0" applyProtection="0"/>
    <xf numFmtId="43" fontId="4" fillId="0" borderId="0" applyFont="0" applyFill="0" applyBorder="0" applyAlignment="0" applyProtection="0"/>
    <xf numFmtId="43" fontId="13" fillId="0" borderId="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9" fillId="0" borderId="0" applyFont="0" applyFill="0" applyBorder="0" applyAlignment="0" applyProtection="0"/>
    <xf numFmtId="169" fontId="4" fillId="0" borderId="0" applyFont="0" applyFill="0" applyBorder="0" applyAlignment="0" applyProtection="0"/>
    <xf numFmtId="43" fontId="13" fillId="0" borderId="0" applyFont="0" applyFill="0" applyBorder="0" applyAlignment="0" applyProtection="0"/>
    <xf numFmtId="169" fontId="84" fillId="0" borderId="0" applyFont="0" applyFill="0" applyBorder="0" applyAlignment="0" applyProtection="0"/>
    <xf numFmtId="169" fontId="36"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94" fontId="9"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9" fillId="0" borderId="0" applyFont="0" applyFill="0" applyBorder="0" applyAlignment="0" applyProtection="0"/>
    <xf numFmtId="169" fontId="80" fillId="0" borderId="0" applyFont="0" applyFill="0" applyBorder="0" applyAlignment="0" applyProtection="0"/>
    <xf numFmtId="169" fontId="9" fillId="0" borderId="0" applyFont="0" applyFill="0" applyBorder="0" applyAlignment="0" applyProtection="0"/>
    <xf numFmtId="169" fontId="8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80" fillId="0" borderId="0" applyFont="0" applyFill="0" applyBorder="0" applyAlignment="0" applyProtection="0"/>
    <xf numFmtId="230" fontId="80" fillId="0" borderId="0" applyFont="0" applyFill="0" applyBorder="0" applyAlignment="0" applyProtection="0"/>
    <xf numFmtId="230" fontId="80" fillId="0" borderId="0" applyFont="0" applyFill="0" applyBorder="0" applyAlignment="0" applyProtection="0"/>
    <xf numFmtId="169" fontId="84" fillId="0" borderId="0" applyFont="0" applyFill="0" applyBorder="0" applyAlignment="0" applyProtection="0"/>
    <xf numFmtId="177"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257" fontId="36"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3" fontId="90" fillId="0" borderId="0" applyFont="0" applyFill="0" applyBorder="0" applyAlignment="0" applyProtection="0"/>
    <xf numFmtId="258" fontId="91" fillId="0" borderId="0" applyFill="0" applyBorder="0" applyProtection="0"/>
    <xf numFmtId="259" fontId="81" fillId="0" borderId="0" applyFont="0" applyFill="0" applyBorder="0" applyAlignment="0" applyProtection="0"/>
    <xf numFmtId="260" fontId="36" fillId="0" borderId="0" applyFill="0" applyBorder="0" applyProtection="0"/>
    <xf numFmtId="260" fontId="36" fillId="0" borderId="5" applyFill="0" applyProtection="0"/>
    <xf numFmtId="260" fontId="36" fillId="0" borderId="17" applyFill="0" applyProtection="0"/>
    <xf numFmtId="261" fontId="65" fillId="0" borderId="0" applyFont="0" applyFill="0" applyBorder="0" applyAlignment="0" applyProtection="0"/>
    <xf numFmtId="262" fontId="92"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5" fontId="92" fillId="0" borderId="0" applyFont="0" applyFill="0" applyBorder="0" applyAlignment="0" applyProtection="0"/>
    <xf numFmtId="222" fontId="70"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66" fontId="82" fillId="0" borderId="0" applyFont="0" applyFill="0" applyBorder="0" applyAlignment="0" applyProtection="0"/>
    <xf numFmtId="267" fontId="13" fillId="0" borderId="0" applyFont="0" applyFill="0" applyBorder="0" applyAlignment="0" applyProtection="0"/>
    <xf numFmtId="268" fontId="82" fillId="0" borderId="0" applyFont="0" applyFill="0" applyBorder="0" applyAlignment="0" applyProtection="0"/>
    <xf numFmtId="269" fontId="82" fillId="0" borderId="0" applyFont="0" applyFill="0" applyBorder="0" applyAlignment="0" applyProtection="0"/>
    <xf numFmtId="270" fontId="13" fillId="0" borderId="0" applyFont="0" applyFill="0" applyBorder="0" applyAlignment="0" applyProtection="0"/>
    <xf numFmtId="271" fontId="82" fillId="0" borderId="0" applyFont="0" applyFill="0" applyBorder="0" applyAlignment="0" applyProtection="0"/>
    <xf numFmtId="272" fontId="82" fillId="0" borderId="0" applyFont="0" applyFill="0" applyBorder="0" applyAlignment="0" applyProtection="0"/>
    <xf numFmtId="273" fontId="13" fillId="0" borderId="0" applyFont="0" applyFill="0" applyBorder="0" applyAlignment="0" applyProtection="0"/>
    <xf numFmtId="274" fontId="82" fillId="0" borderId="0" applyFont="0" applyFill="0" applyBorder="0" applyAlignment="0" applyProtection="0"/>
    <xf numFmtId="168" fontId="80"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8" fontId="13" fillId="0" borderId="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9"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3"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14" fontId="28" fillId="0" borderId="0" applyFill="0" applyBorder="0" applyAlignment="0"/>
    <xf numFmtId="169" fontId="84" fillId="0" borderId="0" applyFont="0" applyFill="0" applyBorder="0" applyAlignment="0" applyProtection="0"/>
    <xf numFmtId="3" fontId="93" fillId="0" borderId="6">
      <alignment horizontal="left" vertical="top" wrapText="1"/>
    </xf>
    <xf numFmtId="281" fontId="36" fillId="0" borderId="0" applyFill="0" applyBorder="0" applyProtection="0"/>
    <xf numFmtId="281" fontId="36" fillId="0" borderId="5" applyFill="0" applyProtection="0"/>
    <xf numFmtId="281" fontId="36" fillId="0" borderId="17" applyFill="0" applyProtection="0"/>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3" fontId="9" fillId="0" borderId="0"/>
    <xf numFmtId="284" fontId="15" fillId="0" borderId="1"/>
    <xf numFmtId="284" fontId="15" fillId="0" borderId="1"/>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applyProtection="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85" fontId="15" fillId="0" borderId="0"/>
    <xf numFmtId="41" fontId="94" fillId="0" borderId="0" applyFont="0" applyFill="0" applyBorder="0" applyAlignment="0" applyProtection="0"/>
    <xf numFmtId="43"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05" fontId="94"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286" fontId="49" fillId="0" borderId="0" applyFont="0" applyFill="0" applyBorder="0" applyAlignment="0" applyProtection="0"/>
    <xf numFmtId="286" fontId="4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41"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70" fontId="94" fillId="0" borderId="0" applyFont="0" applyFill="0" applyBorder="0" applyAlignment="0" applyProtection="0"/>
    <xf numFmtId="170"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194" fontId="94"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289" fontId="49" fillId="0" borderId="0" applyFont="0" applyFill="0" applyBorder="0" applyAlignment="0" applyProtection="0"/>
    <xf numFmtId="289" fontId="4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69" fontId="94" fillId="0" borderId="0" applyFont="0" applyFill="0" applyBorder="0" applyAlignment="0" applyProtection="0"/>
    <xf numFmtId="3" fontId="9" fillId="0" borderId="0" applyFont="0" applyBorder="0" applyAlignment="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96" fillId="0" borderId="0" applyNumberFormat="0" applyAlignment="0">
      <alignment horizontal="left"/>
    </xf>
    <xf numFmtId="0" fontId="97" fillId="0" borderId="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3"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2"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3"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4"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164" fontId="123" fillId="27" borderId="1" applyNumberFormat="0" applyAlignment="0">
      <alignment horizontal="left" vertical="top"/>
    </xf>
    <xf numFmtId="164" fontId="123" fillId="27" borderId="1" applyNumberFormat="0" applyAlignment="0">
      <alignment horizontal="left" vertical="top"/>
    </xf>
    <xf numFmtId="295"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41" fontId="9" fillId="0" borderId="0" applyFont="0" applyFill="0" applyBorder="0" applyAlignment="0" applyProtection="0"/>
    <xf numFmtId="38" fontId="30"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96"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41"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80" fontId="132" fillId="0" borderId="10" applyNumberFormat="0" applyFont="0" applyFill="0" applyBorder="0">
      <alignment horizontal="center"/>
    </xf>
    <xf numFmtId="280"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0" fontId="133" fillId="0" borderId="23"/>
    <xf numFmtId="0" fontId="134" fillId="0" borderId="23"/>
    <xf numFmtId="176" fontId="49" fillId="0" borderId="10"/>
    <xf numFmtId="176" fontId="49" fillId="0" borderId="10"/>
    <xf numFmtId="297" fontId="135" fillId="0" borderId="10"/>
    <xf numFmtId="298" fontId="54" fillId="0" borderId="0" applyFont="0" applyFill="0" applyBorder="0" applyAlignment="0" applyProtection="0"/>
    <xf numFmtId="299" fontId="54" fillId="0" borderId="0" applyFont="0" applyFill="0" applyBorder="0" applyAlignment="0" applyProtection="0"/>
    <xf numFmtId="300" fontId="49" fillId="0" borderId="0" applyFont="0" applyFill="0" applyBorder="0" applyAlignment="0" applyProtection="0"/>
    <xf numFmtId="301"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2" fontId="139" fillId="0" borderId="0"/>
    <xf numFmtId="0" fontId="140" fillId="0" borderId="0"/>
    <xf numFmtId="0" fontId="4"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4" fillId="0" borderId="0"/>
    <xf numFmtId="0" fontId="145" fillId="0" borderId="0"/>
    <xf numFmtId="0" fontId="4" fillId="0" borderId="0"/>
    <xf numFmtId="0" fontId="49" fillId="0" borderId="0"/>
    <xf numFmtId="0" fontId="4" fillId="0" borderId="0"/>
    <xf numFmtId="0" fontId="4"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4" fillId="0" borderId="0"/>
    <xf numFmtId="0" fontId="80" fillId="0" borderId="0"/>
    <xf numFmtId="0" fontId="146" fillId="0" borderId="0"/>
    <xf numFmtId="0" fontId="49" fillId="0" borderId="0"/>
    <xf numFmtId="0" fontId="80" fillId="0" borderId="0"/>
    <xf numFmtId="0" fontId="4" fillId="0" borderId="0"/>
    <xf numFmtId="0" fontId="83" fillId="0" borderId="0"/>
    <xf numFmtId="0" fontId="34" fillId="0" borderId="0"/>
    <xf numFmtId="0" fontId="13" fillId="0" borderId="0"/>
    <xf numFmtId="0" fontId="4" fillId="0" borderId="0"/>
    <xf numFmtId="0" fontId="7" fillId="0" borderId="0"/>
    <xf numFmtId="0" fontId="7" fillId="0" borderId="0"/>
    <xf numFmtId="0" fontId="7" fillId="0" borderId="0"/>
    <xf numFmtId="0" fontId="7" fillId="0" borderId="0"/>
    <xf numFmtId="0" fontId="13" fillId="0" borderId="0" applyProtection="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4" fillId="0" borderId="0"/>
    <xf numFmtId="0" fontId="4" fillId="0" borderId="0"/>
    <xf numFmtId="0" fontId="80" fillId="0" borderId="0"/>
    <xf numFmtId="0" fontId="147" fillId="0" borderId="0"/>
    <xf numFmtId="0" fontId="4" fillId="0" borderId="0"/>
    <xf numFmtId="0" fontId="4"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4" fillId="0" borderId="0"/>
    <xf numFmtId="0" fontId="147" fillId="0" borderId="0"/>
    <xf numFmtId="0" fontId="4" fillId="0" borderId="0"/>
    <xf numFmtId="0" fontId="13" fillId="0" borderId="0"/>
    <xf numFmtId="0" fontId="13" fillId="0" borderId="0" applyProtection="0"/>
    <xf numFmtId="0" fontId="13" fillId="0" borderId="0"/>
    <xf numFmtId="0" fontId="13" fillId="0" borderId="0" applyProtection="0"/>
    <xf numFmtId="0" fontId="4" fillId="0" borderId="0"/>
    <xf numFmtId="0" fontId="13" fillId="0" borderId="0" applyProtection="0"/>
    <xf numFmtId="0" fontId="34" fillId="0" borderId="0"/>
    <xf numFmtId="0" fontId="4"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4" fillId="0" borderId="0"/>
    <xf numFmtId="0" fontId="149" fillId="0" borderId="0"/>
    <xf numFmtId="0" fontId="80"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7" fillId="0" borderId="0"/>
    <xf numFmtId="0" fontId="147" fillId="0" borderId="0"/>
    <xf numFmtId="0" fontId="4"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4" fillId="0" borderId="0"/>
    <xf numFmtId="0" fontId="5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4"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9" fillId="0" borderId="0"/>
    <xf numFmtId="0" fontId="4" fillId="0" borderId="0"/>
    <xf numFmtId="0" fontId="13" fillId="0" borderId="0"/>
    <xf numFmtId="0" fontId="4" fillId="0" borderId="0"/>
    <xf numFmtId="0" fontId="4" fillId="0" borderId="0"/>
    <xf numFmtId="0" fontId="4"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4" fillId="0" borderId="0"/>
    <xf numFmtId="0" fontId="4" fillId="0" borderId="0"/>
    <xf numFmtId="0" fontId="80" fillId="0" borderId="0"/>
    <xf numFmtId="0" fontId="80"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3"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41"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4" fillId="0" borderId="0" applyFont="0" applyFill="0" applyBorder="0" applyAlignment="0" applyProtection="0"/>
    <xf numFmtId="0" fontId="36" fillId="0" borderId="0"/>
    <xf numFmtId="0" fontId="155" fillId="22" borderId="30" applyNumberFormat="0" applyAlignment="0" applyProtection="0"/>
    <xf numFmtId="177" fontId="156" fillId="0" borderId="11" applyFont="0" applyBorder="0" applyAlignment="0"/>
    <xf numFmtId="0" fontId="157" fillId="24" borderId="0"/>
    <xf numFmtId="0" fontId="87" fillId="24" borderId="0"/>
    <xf numFmtId="0" fontId="87" fillId="24" borderId="0"/>
    <xf numFmtId="167" fontId="49"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4" fontId="74" fillId="0" borderId="0" applyFont="0" applyFill="0" applyBorder="0" applyAlignment="0" applyProtection="0"/>
    <xf numFmtId="305" fontId="81" fillId="0" borderId="0" applyFont="0" applyFill="0" applyBorder="0" applyAlignment="0" applyProtection="0"/>
    <xf numFmtId="306" fontId="82"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228" fontId="49"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308" fontId="49"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3"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314" fontId="82" fillId="0" borderId="0" applyFont="0" applyFill="0" applyBorder="0" applyAlignment="0" applyProtection="0"/>
    <xf numFmtId="315"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0"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0"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167" fontId="16" fillId="0" borderId="0" applyFont="0" applyFill="0" applyBorder="0" applyAlignment="0" applyProtection="0"/>
    <xf numFmtId="211"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8" fontId="16" fillId="0" borderId="0" applyFont="0" applyFill="0" applyBorder="0" applyAlignment="0" applyProtection="0"/>
    <xf numFmtId="167"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6"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7"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7" fontId="38"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9" fillId="0" borderId="0" applyFont="0" applyFill="0" applyBorder="0" applyAlignment="0" applyProtection="0"/>
    <xf numFmtId="188"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41" fontId="9"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1" fontId="9" fillId="0" borderId="0" applyFont="0" applyFill="0" applyBorder="0" applyAlignment="0" applyProtection="0"/>
    <xf numFmtId="188" fontId="16" fillId="0" borderId="0" applyFont="0" applyFill="0" applyBorder="0" applyAlignment="0" applyProtection="0"/>
    <xf numFmtId="166" fontId="16" fillId="0" borderId="0" applyFont="0" applyFill="0" applyBorder="0" applyAlignment="0" applyProtection="0"/>
    <xf numFmtId="0" fontId="15" fillId="0" borderId="0"/>
    <xf numFmtId="317" fontId="65"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91"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204"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0" fontId="15" fillId="0" borderId="0"/>
    <xf numFmtId="317" fontId="65"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211" fontId="16" fillId="0" borderId="0" applyFont="0" applyFill="0" applyBorder="0" applyAlignment="0" applyProtection="0"/>
    <xf numFmtId="167" fontId="16" fillId="0" borderId="0" applyFont="0" applyFill="0" applyBorder="0" applyAlignment="0" applyProtection="0"/>
    <xf numFmtId="205" fontId="16" fillId="0" borderId="0" applyFont="0" applyFill="0" applyBorder="0" applyAlignment="0" applyProtection="0"/>
    <xf numFmtId="170" fontId="16" fillId="0" borderId="0" applyFont="0" applyFill="0" applyBorder="0" applyAlignment="0" applyProtection="0"/>
    <xf numFmtId="205" fontId="16" fillId="0" borderId="0" applyFont="0" applyFill="0" applyBorder="0" applyAlignment="0" applyProtection="0"/>
    <xf numFmtId="170" fontId="16" fillId="0" borderId="0" applyFont="0" applyFill="0" applyBorder="0" applyAlignment="0" applyProtection="0"/>
    <xf numFmtId="206" fontId="16" fillId="0" borderId="0" applyFont="0" applyFill="0" applyBorder="0" applyAlignment="0" applyProtection="0"/>
    <xf numFmtId="167"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6" fontId="16" fillId="0" borderId="0" applyFont="0" applyFill="0" applyBorder="0" applyAlignment="0" applyProtection="0"/>
    <xf numFmtId="207" fontId="16" fillId="0" borderId="0" applyFont="0" applyFill="0" applyBorder="0" applyAlignment="0" applyProtection="0"/>
    <xf numFmtId="201" fontId="16" fillId="0" borderId="0" applyFont="0" applyFill="0" applyBorder="0" applyAlignment="0" applyProtection="0"/>
    <xf numFmtId="207" fontId="16" fillId="0" borderId="0" applyFont="0" applyFill="0" applyBorder="0" applyAlignment="0" applyProtection="0"/>
    <xf numFmtId="180" fontId="8" fillId="0" borderId="0" applyFont="0" applyFill="0" applyBorder="0" applyAlignment="0" applyProtection="0"/>
    <xf numFmtId="206" fontId="16" fillId="0" borderId="0" applyFont="0" applyFill="0" applyBorder="0" applyAlignment="0" applyProtection="0"/>
    <xf numFmtId="180" fontId="16" fillId="0" borderId="0" applyFont="0" applyFill="0" applyBorder="0" applyAlignment="0" applyProtection="0"/>
    <xf numFmtId="188" fontId="8" fillId="0" borderId="0" applyFont="0" applyFill="0" applyBorder="0" applyAlignment="0" applyProtection="0"/>
    <xf numFmtId="0" fontId="15" fillId="0" borderId="0"/>
    <xf numFmtId="210" fontId="16" fillId="0" borderId="0" applyFont="0" applyFill="0" applyBorder="0" applyAlignment="0" applyProtection="0"/>
    <xf numFmtId="317" fontId="65" fillId="0" borderId="0" applyFont="0" applyFill="0" applyBorder="0" applyAlignment="0" applyProtection="0"/>
    <xf numFmtId="188" fontId="16" fillId="0" borderId="0" applyFont="0" applyFill="0" applyBorder="0" applyAlignment="0" applyProtection="0"/>
    <xf numFmtId="170" fontId="16" fillId="0" borderId="0" applyFont="0" applyFill="0" applyBorder="0" applyAlignment="0" applyProtection="0"/>
    <xf numFmtId="206" fontId="16" fillId="0" borderId="0" applyFont="0" applyFill="0" applyBorder="0" applyAlignment="0" applyProtection="0"/>
    <xf numFmtId="177" fontId="38" fillId="0" borderId="0" applyFont="0" applyFill="0" applyBorder="0" applyAlignment="0" applyProtection="0"/>
    <xf numFmtId="188" fontId="16" fillId="0" borderId="0" applyFont="0" applyFill="0" applyBorder="0" applyAlignment="0" applyProtection="0"/>
    <xf numFmtId="41" fontId="9" fillId="0" borderId="0" applyFont="0" applyFill="0" applyBorder="0" applyAlignment="0" applyProtection="0"/>
    <xf numFmtId="188" fontId="16" fillId="0" borderId="0" applyFont="0" applyFill="0" applyBorder="0" applyAlignment="0" applyProtection="0"/>
    <xf numFmtId="41" fontId="9" fillId="0" borderId="0" applyFont="0" applyFill="0" applyBorder="0" applyAlignment="0" applyProtection="0"/>
    <xf numFmtId="207" fontId="16" fillId="0" borderId="0" applyFont="0" applyFill="0" applyBorder="0" applyAlignment="0" applyProtection="0"/>
    <xf numFmtId="41" fontId="9" fillId="0" borderId="0" applyFont="0" applyFill="0" applyBorder="0" applyAlignment="0" applyProtection="0"/>
    <xf numFmtId="207" fontId="16" fillId="0" borderId="0" applyFont="0" applyFill="0" applyBorder="0" applyAlignment="0" applyProtection="0"/>
    <xf numFmtId="177" fontId="38" fillId="0" borderId="0" applyFont="0" applyFill="0" applyBorder="0" applyAlignment="0" applyProtection="0"/>
    <xf numFmtId="188" fontId="16" fillId="0" borderId="0" applyFont="0" applyFill="0" applyBorder="0" applyAlignment="0" applyProtection="0"/>
    <xf numFmtId="177" fontId="38" fillId="0" borderId="0" applyFont="0" applyFill="0" applyBorder="0" applyAlignment="0" applyProtection="0"/>
    <xf numFmtId="207"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211" fontId="16" fillId="0" borderId="0" applyFont="0" applyFill="0" applyBorder="0" applyAlignment="0" applyProtection="0"/>
    <xf numFmtId="170" fontId="16" fillId="0" borderId="0" applyFont="0" applyFill="0" applyBorder="0" applyAlignment="0" applyProtection="0"/>
    <xf numFmtId="189" fontId="16" fillId="0" borderId="0" applyFont="0" applyFill="0" applyBorder="0" applyAlignment="0" applyProtection="0"/>
    <xf numFmtId="170" fontId="16" fillId="0" borderId="0" applyFont="0" applyFill="0" applyBorder="0" applyAlignment="0" applyProtection="0"/>
    <xf numFmtId="180" fontId="8"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167" fontId="16" fillId="0" borderId="0" applyFont="0" applyFill="0" applyBorder="0" applyAlignment="0" applyProtection="0"/>
    <xf numFmtId="189" fontId="16" fillId="0" borderId="0" applyFont="0" applyFill="0" applyBorder="0" applyAlignment="0" applyProtection="0"/>
    <xf numFmtId="41" fontId="16" fillId="0" borderId="0" applyFont="0" applyFill="0" applyBorder="0" applyAlignment="0" applyProtection="0"/>
    <xf numFmtId="189" fontId="16" fillId="0" borderId="0" applyFont="0" applyFill="0" applyBorder="0" applyAlignment="0" applyProtection="0"/>
    <xf numFmtId="41" fontId="16" fillId="0" borderId="0" applyFont="0" applyFill="0" applyBorder="0" applyAlignment="0" applyProtection="0"/>
    <xf numFmtId="180" fontId="16" fillId="0" borderId="0" applyFont="0" applyFill="0" applyBorder="0" applyAlignment="0" applyProtection="0"/>
    <xf numFmtId="41" fontId="16" fillId="0" borderId="0" applyFont="0" applyFill="0" applyBorder="0" applyAlignment="0" applyProtection="0"/>
    <xf numFmtId="202" fontId="31"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7" fontId="16" fillId="0" borderId="0" applyFont="0" applyFill="0" applyBorder="0" applyAlignment="0" applyProtection="0"/>
    <xf numFmtId="180" fontId="16" fillId="0" borderId="0" applyFont="0" applyFill="0" applyBorder="0" applyAlignment="0" applyProtection="0"/>
    <xf numFmtId="170" fontId="16" fillId="0" borderId="0" applyFont="0" applyFill="0" applyBorder="0" applyAlignment="0" applyProtection="0"/>
    <xf numFmtId="204" fontId="16" fillId="0" borderId="0" applyFont="0" applyFill="0" applyBorder="0" applyAlignment="0" applyProtection="0"/>
    <xf numFmtId="170"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180" fontId="8" fillId="0" borderId="0" applyFont="0" applyFill="0" applyBorder="0" applyAlignment="0" applyProtection="0"/>
    <xf numFmtId="41"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89" fontId="16" fillId="0" borderId="0" applyFont="0" applyFill="0" applyBorder="0" applyAlignment="0" applyProtection="0"/>
    <xf numFmtId="188" fontId="16" fillId="0" borderId="0" applyFont="0" applyFill="0" applyBorder="0" applyAlignment="0" applyProtection="0"/>
    <xf numFmtId="180" fontId="16" fillId="0" borderId="0" applyFont="0" applyFill="0" applyBorder="0" applyAlignment="0" applyProtection="0"/>
    <xf numFmtId="188" fontId="16" fillId="0" borderId="0" applyFont="0" applyFill="0" applyBorder="0" applyAlignment="0" applyProtection="0"/>
    <xf numFmtId="202" fontId="31" fillId="0" borderId="0" applyFont="0" applyFill="0" applyBorder="0" applyAlignment="0" applyProtection="0"/>
    <xf numFmtId="170" fontId="16" fillId="0" borderId="0" applyFont="0" applyFill="0" applyBorder="0" applyAlignment="0" applyProtection="0"/>
    <xf numFmtId="203" fontId="16" fillId="0" borderId="0" applyFont="0" applyFill="0" applyBorder="0" applyAlignment="0" applyProtection="0"/>
    <xf numFmtId="167" fontId="16" fillId="0" borderId="0" applyFont="0" applyFill="0" applyBorder="0" applyAlignment="0" applyProtection="0"/>
    <xf numFmtId="180"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1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0" fontId="16" fillId="0" borderId="0" applyFont="0" applyFill="0" applyBorder="0" applyAlignment="0" applyProtection="0"/>
    <xf numFmtId="201" fontId="16" fillId="0" borderId="0" applyFont="0" applyFill="0" applyBorder="0" applyAlignment="0" applyProtection="0"/>
    <xf numFmtId="180" fontId="8" fillId="0" borderId="0" applyFont="0" applyFill="0" applyBorder="0" applyAlignment="0" applyProtection="0"/>
    <xf numFmtId="170" fontId="16" fillId="0" borderId="0" applyFont="0" applyFill="0" applyBorder="0" applyAlignment="0" applyProtection="0"/>
    <xf numFmtId="207" fontId="16" fillId="0" borderId="0" applyFont="0" applyFill="0" applyBorder="0" applyAlignment="0" applyProtection="0"/>
    <xf numFmtId="201" fontId="16" fillId="0" borderId="0" applyFont="0" applyFill="0" applyBorder="0" applyAlignment="0" applyProtection="0"/>
    <xf numFmtId="180" fontId="16" fillId="0" borderId="0" applyFont="0" applyFill="0" applyBorder="0" applyAlignment="0" applyProtection="0"/>
    <xf numFmtId="204" fontId="16" fillId="0" borderId="0" applyFont="0" applyFill="0" applyBorder="0" applyAlignment="0" applyProtection="0"/>
    <xf numFmtId="0" fontId="15" fillId="0" borderId="0"/>
    <xf numFmtId="317" fontId="65" fillId="0" borderId="0" applyFont="0" applyFill="0" applyBorder="0" applyAlignment="0" applyProtection="0"/>
    <xf numFmtId="170" fontId="16" fillId="0" borderId="0" applyFont="0" applyFill="0" applyBorder="0" applyAlignment="0" applyProtection="0"/>
    <xf numFmtId="41" fontId="16" fillId="0" borderId="0" applyFont="0" applyFill="0" applyBorder="0" applyAlignment="0" applyProtection="0"/>
    <xf numFmtId="170"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88" fontId="8" fillId="0" borderId="0" applyFont="0" applyFill="0" applyBorder="0" applyAlignment="0" applyProtection="0"/>
    <xf numFmtId="41" fontId="16" fillId="0" borderId="0" applyFont="0" applyFill="0" applyBorder="0" applyAlignment="0" applyProtection="0"/>
    <xf numFmtId="188"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170" fontId="16" fillId="0" borderId="0" applyFont="0" applyFill="0" applyBorder="0" applyAlignment="0" applyProtection="0"/>
    <xf numFmtId="209"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8" fontId="65" fillId="0" borderId="3">
      <alignment horizontal="right" vertical="center"/>
    </xf>
    <xf numFmtId="318" fontId="65"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0" fontId="38" fillId="0" borderId="3">
      <alignment horizontal="right" vertical="center"/>
    </xf>
    <xf numFmtId="320" fontId="38" fillId="0" borderId="3">
      <alignment horizontal="right" vertical="center"/>
    </xf>
    <xf numFmtId="321" fontId="54" fillId="0" borderId="3">
      <alignment horizontal="right" vertical="center"/>
    </xf>
    <xf numFmtId="322" fontId="49" fillId="0" borderId="3">
      <alignment horizontal="right" vertical="center"/>
    </xf>
    <xf numFmtId="322" fontId="49" fillId="0" borderId="3">
      <alignment horizontal="right" vertical="center"/>
    </xf>
    <xf numFmtId="319" fontId="16" fillId="0" borderId="3">
      <alignment horizontal="right" vertical="center"/>
    </xf>
    <xf numFmtId="319" fontId="16"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2" fontId="4" fillId="0" borderId="3">
      <alignment horizontal="right" vertical="center"/>
    </xf>
    <xf numFmtId="322" fontId="4" fillId="0" borderId="3">
      <alignment horizontal="right" vertical="center"/>
    </xf>
    <xf numFmtId="319" fontId="16" fillId="0" borderId="3">
      <alignment horizontal="right" vertical="center"/>
    </xf>
    <xf numFmtId="319"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9" fontId="16" fillId="0" borderId="3">
      <alignment horizontal="right" vertical="center"/>
    </xf>
    <xf numFmtId="319" fontId="16"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20" fontId="38" fillId="0" borderId="3">
      <alignment horizontal="right" vertical="center"/>
    </xf>
    <xf numFmtId="319" fontId="16" fillId="0" borderId="3">
      <alignment horizontal="right" vertical="center"/>
    </xf>
    <xf numFmtId="319" fontId="16"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19" fontId="16"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25" fontId="183" fillId="2" borderId="35" applyFont="0" applyFill="0" applyBorder="0"/>
    <xf numFmtId="325" fontId="183" fillId="2" borderId="35" applyFont="0" applyFill="0" applyBorder="0"/>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5" fontId="183" fillId="2" borderId="35" applyFont="0" applyFill="0" applyBorder="0"/>
    <xf numFmtId="325" fontId="183" fillId="2" borderId="35" applyFont="0" applyFill="0" applyBorder="0"/>
    <xf numFmtId="322" fontId="49" fillId="0" borderId="3">
      <alignment horizontal="right" vertical="center"/>
    </xf>
    <xf numFmtId="322"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19" fontId="16" fillId="0" borderId="3">
      <alignment horizontal="right" vertical="center"/>
    </xf>
    <xf numFmtId="319" fontId="16"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9" fillId="0" borderId="3">
      <alignment horizontal="right" vertical="center"/>
    </xf>
    <xf numFmtId="324" fontId="4" fillId="0" borderId="3">
      <alignment horizontal="right" vertical="center"/>
    </xf>
    <xf numFmtId="324" fontId="4" fillId="0" borderId="3">
      <alignment horizontal="right" vertical="center"/>
    </xf>
    <xf numFmtId="324" fontId="49" fillId="0" borderId="3">
      <alignment horizontal="right" vertical="center"/>
    </xf>
    <xf numFmtId="324" fontId="4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2" fontId="4" fillId="0" borderId="3">
      <alignment horizontal="right" vertical="center"/>
    </xf>
    <xf numFmtId="322" fontId="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5" fontId="183" fillId="2" borderId="35" applyFont="0" applyFill="0" applyBorder="0"/>
    <xf numFmtId="325" fontId="183" fillId="2" borderId="35" applyFont="0" applyFill="0" applyBorder="0"/>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325" fontId="183" fillId="2" borderId="35" applyFont="0" applyFill="0" applyBorder="0"/>
    <xf numFmtId="325" fontId="183" fillId="2" borderId="35" applyFont="0" applyFill="0" applyBorder="0"/>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49" fontId="28" fillId="0" borderId="0" applyFill="0" applyBorder="0" applyAlignment="0"/>
    <xf numFmtId="0" fontId="49"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6" fontId="49"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5" fillId="0" borderId="3">
      <alignment horizontal="center"/>
    </xf>
    <xf numFmtId="180"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30"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41" fontId="49" fillId="0" borderId="0" applyFont="0" applyFill="0" applyBorder="0" applyAlignment="0" applyProtection="0"/>
    <xf numFmtId="331" fontId="49" fillId="0" borderId="0" applyFont="0" applyFill="0" applyBorder="0" applyAlignment="0" applyProtection="0"/>
    <xf numFmtId="252" fontId="125" fillId="0" borderId="0" applyFont="0" applyFill="0" applyBorder="0" applyAlignment="0" applyProtection="0"/>
    <xf numFmtId="0" fontId="26" fillId="0" borderId="43">
      <alignment horizontal="center"/>
    </xf>
    <xf numFmtId="0" fontId="26" fillId="0" borderId="43">
      <alignment horizontal="center"/>
    </xf>
    <xf numFmtId="326" fontId="65" fillId="0" borderId="0"/>
    <xf numFmtId="332" fontId="65" fillId="0" borderId="1"/>
    <xf numFmtId="332"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164" fontId="205" fillId="46" borderId="2">
      <alignment vertical="top"/>
    </xf>
    <xf numFmtId="164" fontId="205" fillId="46" borderId="2">
      <alignment vertical="top"/>
    </xf>
    <xf numFmtId="295" fontId="205" fillId="46" borderId="2">
      <alignment vertical="top"/>
    </xf>
    <xf numFmtId="0" fontId="206" fillId="47" borderId="1">
      <alignment horizontal="left" vertical="center"/>
    </xf>
    <xf numFmtId="0" fontId="206" fillId="47" borderId="1">
      <alignment horizontal="left" vertical="center"/>
    </xf>
    <xf numFmtId="165" fontId="207" fillId="48" borderId="2"/>
    <xf numFmtId="165" fontId="207" fillId="48" borderId="2"/>
    <xf numFmtId="333" fontId="207" fillId="48" borderId="2"/>
    <xf numFmtId="164" fontId="123" fillId="0" borderId="2">
      <alignment horizontal="left" vertical="top"/>
    </xf>
    <xf numFmtId="164" fontId="123" fillId="0" borderId="2">
      <alignment horizontal="left" vertical="top"/>
    </xf>
    <xf numFmtId="295" fontId="208" fillId="0" borderId="2">
      <alignment horizontal="left" vertical="top"/>
    </xf>
    <xf numFmtId="0" fontId="209" fillId="49" borderId="0">
      <alignment horizontal="left" vertical="center"/>
    </xf>
    <xf numFmtId="164"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95" fontId="210"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0" fontId="211"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4" fontId="4" fillId="0" borderId="0" applyFont="0" applyFill="0" applyBorder="0" applyAlignment="0" applyProtection="0"/>
    <xf numFmtId="335" fontId="4" fillId="0" borderId="0" applyFont="0" applyFill="0" applyBorder="0" applyAlignment="0" applyProtection="0"/>
    <xf numFmtId="166" fontId="94" fillId="0" borderId="0" applyFont="0" applyFill="0" applyBorder="0" applyAlignment="0" applyProtection="0"/>
    <xf numFmtId="168"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41" fontId="9" fillId="0" borderId="0" applyFont="0" applyFill="0" applyBorder="0" applyAlignment="0" applyProtection="0"/>
    <xf numFmtId="166" fontId="216" fillId="0" borderId="0" applyFont="0" applyFill="0" applyBorder="0" applyAlignment="0" applyProtection="0"/>
    <xf numFmtId="168"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5"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7" fontId="4" fillId="0" borderId="0" applyFont="0" applyFill="0" applyBorder="0" applyAlignment="0" applyProtection="0"/>
    <xf numFmtId="230" fontId="4" fillId="0" borderId="0" applyFont="0" applyFill="0" applyBorder="0" applyAlignment="0" applyProtection="0"/>
    <xf numFmtId="0" fontId="142" fillId="0" borderId="0"/>
    <xf numFmtId="0" fontId="142" fillId="0" borderId="0"/>
    <xf numFmtId="0" fontId="222" fillId="0" borderId="0"/>
    <xf numFmtId="0" fontId="34" fillId="0" borderId="0"/>
    <xf numFmtId="41" fontId="13" fillId="0" borderId="0" applyFont="0" applyFill="0" applyBorder="0" applyAlignment="0" applyProtection="0"/>
    <xf numFmtId="43" fontId="13"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92" fontId="13" fillId="0" borderId="0" applyFont="0" applyFill="0" applyBorder="0" applyAlignment="0" applyProtection="0"/>
    <xf numFmtId="336" fontId="22" fillId="0" borderId="0" applyFont="0" applyFill="0" applyBorder="0" applyAlignment="0" applyProtection="0"/>
    <xf numFmtId="337" fontId="13"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0" fontId="7" fillId="0" borderId="0"/>
    <xf numFmtId="0" fontId="7" fillId="0" borderId="0"/>
    <xf numFmtId="0" fontId="80" fillId="0" borderId="0"/>
    <xf numFmtId="177"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80" fontId="8" fillId="0" borderId="0" applyFont="0" applyFill="0" applyBorder="0" applyAlignment="0" applyProtection="0"/>
    <xf numFmtId="0" fontId="16" fillId="0" borderId="0" applyFont="0" applyFill="0" applyBorder="0" applyAlignment="0" applyProtection="0"/>
    <xf numFmtId="188" fontId="8" fillId="0" borderId="0" applyFont="0" applyFill="0" applyBorder="0" applyAlignment="0" applyProtection="0"/>
    <xf numFmtId="180" fontId="8" fillId="0" borderId="0" applyFont="0" applyFill="0" applyBorder="0" applyAlignment="0" applyProtection="0"/>
    <xf numFmtId="188" fontId="8" fillId="0" borderId="0" applyFont="0" applyFill="0" applyBorder="0" applyAlignment="0" applyProtection="0"/>
    <xf numFmtId="0" fontId="16" fillId="0" borderId="0" applyFont="0" applyFill="0" applyBorder="0" applyAlignment="0" applyProtection="0"/>
    <xf numFmtId="188"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4" fillId="0" borderId="0"/>
    <xf numFmtId="0" fontId="49" fillId="0" borderId="0"/>
    <xf numFmtId="0" fontId="4" fillId="0" borderId="0"/>
    <xf numFmtId="0" fontId="9" fillId="0" borderId="0"/>
    <xf numFmtId="0" fontId="223" fillId="0" borderId="0"/>
    <xf numFmtId="0" fontId="224" fillId="51" borderId="48" applyNumberFormat="0" applyAlignment="0" applyProtection="0"/>
    <xf numFmtId="167" fontId="79" fillId="0" borderId="0" applyFont="0" applyFill="0" applyBorder="0" applyAlignment="0" applyProtection="0"/>
    <xf numFmtId="170" fontId="80" fillId="0" borderId="0" applyFont="0" applyFill="0" applyBorder="0" applyAlignment="0" applyProtection="0"/>
    <xf numFmtId="170"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0" fontId="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0" fontId="80" fillId="0" borderId="0" applyFont="0" applyFill="0" applyBorder="0" applyAlignment="0" applyProtection="0"/>
    <xf numFmtId="171" fontId="80" fillId="0" borderId="0" applyFont="0" applyFill="0" applyBorder="0" applyAlignment="0" applyProtection="0"/>
    <xf numFmtId="167" fontId="80" fillId="0" borderId="0" applyFont="0" applyFill="0" applyBorder="0" applyAlignment="0" applyProtection="0"/>
    <xf numFmtId="169" fontId="144" fillId="0" borderId="0" applyFont="0" applyFill="0" applyBorder="0" applyAlignment="0" applyProtection="0"/>
    <xf numFmtId="169" fontId="87" fillId="0" borderId="0" applyFont="0" applyFill="0" applyBorder="0" applyAlignment="0" applyProtection="0"/>
    <xf numFmtId="169" fontId="80" fillId="0" borderId="0" applyFont="0" applyFill="0" applyBorder="0" applyAlignment="0" applyProtection="0"/>
    <xf numFmtId="338"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5" fontId="80" fillId="0" borderId="0" applyFont="0" applyFill="0" applyBorder="0" applyAlignment="0" applyProtection="0"/>
    <xf numFmtId="0" fontId="80" fillId="0" borderId="0" applyFont="0" applyFill="0" applyBorder="0" applyAlignment="0" applyProtection="0"/>
    <xf numFmtId="169" fontId="87" fillId="0" borderId="0" applyFont="0" applyFill="0" applyBorder="0" applyAlignment="0" applyProtection="0"/>
    <xf numFmtId="196" fontId="148" fillId="0" borderId="0" applyFont="0" applyFill="0" applyBorder="0" applyAlignment="0" applyProtection="0"/>
    <xf numFmtId="0" fontId="80" fillId="0" borderId="0" applyFont="0" applyFill="0" applyBorder="0" applyAlignment="0" applyProtection="0"/>
    <xf numFmtId="208" fontId="4" fillId="0" borderId="0" applyFont="0" applyFill="0" applyBorder="0" applyAlignment="0" applyProtection="0"/>
    <xf numFmtId="339" fontId="4" fillId="0" borderId="0" applyFont="0" applyFill="0" applyBorder="0" applyAlignment="0" applyProtection="0"/>
    <xf numFmtId="169" fontId="143"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208"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40"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208" fontId="80" fillId="0" borderId="0" applyFont="0" applyFill="0" applyBorder="0" applyAlignment="0" applyProtection="0"/>
    <xf numFmtId="0" fontId="5" fillId="0" borderId="0" applyFont="0" applyFill="0" applyBorder="0" applyAlignment="0" applyProtection="0"/>
    <xf numFmtId="169" fontId="9"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169" fontId="144"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7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225" fillId="0" borderId="0" applyFont="0" applyFill="0" applyBorder="0" applyAlignment="0" applyProtection="0"/>
    <xf numFmtId="169" fontId="14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171" fontId="48"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244" fontId="144" fillId="0" borderId="0" applyFont="0" applyFill="0" applyBorder="0" applyAlignment="0" applyProtection="0"/>
    <xf numFmtId="169" fontId="87" fillId="0" borderId="0" applyFont="0" applyFill="0" applyBorder="0" applyAlignment="0" applyProtection="0"/>
    <xf numFmtId="171" fontId="14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7" fillId="0" borderId="0" applyFont="0" applyFill="0" applyBorder="0" applyAlignment="0" applyProtection="0"/>
    <xf numFmtId="230" fontId="83" fillId="0" borderId="0" applyFont="0" applyFill="0" applyBorder="0" applyAlignment="0" applyProtection="0"/>
    <xf numFmtId="169" fontId="144" fillId="0" borderId="0" applyFont="0" applyFill="0" applyBorder="0" applyAlignment="0" applyProtection="0"/>
    <xf numFmtId="42" fontId="80" fillId="0" borderId="0" applyFont="0" applyFill="0" applyBorder="0" applyAlignment="0" applyProtection="0"/>
    <xf numFmtId="42"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8"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4" fillId="0" borderId="0"/>
    <xf numFmtId="0" fontId="9" fillId="0" borderId="0"/>
    <xf numFmtId="0" fontId="143" fillId="0" borderId="0"/>
    <xf numFmtId="0" fontId="7" fillId="0" borderId="0"/>
    <xf numFmtId="0" fontId="80" fillId="0" borderId="0"/>
    <xf numFmtId="0" fontId="5"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4"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166" fontId="16" fillId="0" borderId="0" applyFont="0" applyFill="0" applyBorder="0" applyAlignment="0" applyProtection="0"/>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326" fontId="9"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173" fontId="54" fillId="0" borderId="3">
      <alignment horizontal="right" vertical="center"/>
    </xf>
    <xf numFmtId="325" fontId="183" fillId="2" borderId="35" applyFont="0" applyFill="0" applyBorder="0"/>
    <xf numFmtId="325" fontId="183" fillId="2" borderId="35" applyFont="0" applyFill="0" applyBorder="0"/>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00" fontId="9" fillId="0" borderId="3">
      <alignment horizontal="right" vertical="center"/>
    </xf>
    <xf numFmtId="318" fontId="65"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176" fontId="182"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244" fontId="9" fillId="0" borderId="3">
      <alignment horizontal="right" vertical="center"/>
    </xf>
    <xf numFmtId="325" fontId="183" fillId="2" borderId="35" applyFont="0" applyFill="0" applyBorder="0"/>
    <xf numFmtId="325" fontId="183" fillId="2" borderId="35" applyFont="0" applyFill="0" applyBorder="0"/>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21" fontId="54"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18" fontId="65" fillId="0" borderId="3">
      <alignment horizontal="right" vertical="center"/>
    </xf>
    <xf numFmtId="318" fontId="65"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27" fontId="184" fillId="0" borderId="3">
      <alignment horizontal="right" vertical="center"/>
    </xf>
    <xf numFmtId="319" fontId="16" fillId="0" borderId="3">
      <alignment horizontal="right" vertical="center"/>
    </xf>
    <xf numFmtId="319" fontId="16" fillId="0" borderId="3">
      <alignment horizontal="right" vertical="center"/>
    </xf>
    <xf numFmtId="318" fontId="65" fillId="0" borderId="3">
      <alignment horizontal="right" vertical="center"/>
    </xf>
    <xf numFmtId="318" fontId="65" fillId="0" borderId="3">
      <alignment horizontal="right" vertical="center"/>
    </xf>
    <xf numFmtId="49" fontId="28"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0" fontId="49"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6" fontId="49"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5" fillId="0" borderId="3">
      <alignment horizontal="center"/>
    </xf>
    <xf numFmtId="180"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30"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41" fontId="135" fillId="0" borderId="0" applyFont="0" applyFill="0" applyBorder="0" applyAlignment="0" applyProtection="0"/>
    <xf numFmtId="342" fontId="38" fillId="0" borderId="0" applyFont="0" applyFill="0" applyBorder="0" applyAlignment="0" applyProtection="0"/>
    <xf numFmtId="0" fontId="26" fillId="0" borderId="43">
      <alignment horizontal="center"/>
    </xf>
    <xf numFmtId="0" fontId="26" fillId="0" borderId="43">
      <alignment horizontal="center"/>
    </xf>
    <xf numFmtId="326" fontId="65" fillId="0" borderId="0"/>
    <xf numFmtId="332" fontId="65" fillId="0" borderId="1"/>
    <xf numFmtId="332"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164" fontId="205" fillId="46" borderId="2">
      <alignment vertical="top"/>
    </xf>
    <xf numFmtId="295" fontId="205" fillId="46" borderId="2">
      <alignment vertical="top"/>
    </xf>
    <xf numFmtId="164" fontId="205" fillId="46" borderId="2">
      <alignment vertical="top"/>
    </xf>
    <xf numFmtId="0" fontId="206" fillId="47" borderId="1">
      <alignment horizontal="left" vertical="center"/>
    </xf>
    <xf numFmtId="0" fontId="206" fillId="47" borderId="1">
      <alignment horizontal="left" vertical="center"/>
    </xf>
    <xf numFmtId="165" fontId="207" fillId="48" borderId="2"/>
    <xf numFmtId="333" fontId="207" fillId="48" borderId="2"/>
    <xf numFmtId="165" fontId="207" fillId="48" borderId="2"/>
    <xf numFmtId="164" fontId="123" fillId="0" borderId="2">
      <alignment horizontal="left" vertical="top"/>
    </xf>
    <xf numFmtId="295" fontId="208" fillId="0" borderId="2">
      <alignment horizontal="left" vertical="top"/>
    </xf>
    <xf numFmtId="164" fontId="123" fillId="0" borderId="2">
      <alignment horizontal="left" vertical="top"/>
    </xf>
    <xf numFmtId="0" fontId="209" fillId="49" borderId="0">
      <alignment horizontal="left" vertical="center"/>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95" fontId="210" fillId="0" borderId="6">
      <alignment horizontal="left" vertical="top"/>
    </xf>
    <xf numFmtId="164"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252"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169" fontId="143" fillId="0" borderId="0" applyFont="0" applyFill="0" applyBorder="0" applyAlignment="0" applyProtection="0"/>
    <xf numFmtId="3" fontId="11" fillId="0" borderId="51"/>
    <xf numFmtId="3" fontId="11" fillId="0" borderId="51"/>
    <xf numFmtId="193" fontId="9" fillId="0" borderId="0" applyFont="0" applyFill="0" applyBorder="0" applyAlignment="0" applyProtection="0"/>
    <xf numFmtId="234"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167" fontId="230" fillId="0" borderId="0" applyFont="0" applyFill="0" applyBorder="0" applyAlignment="0" applyProtection="0"/>
    <xf numFmtId="343" fontId="80" fillId="0" borderId="0" applyFont="0" applyFill="0" applyBorder="0" applyAlignment="0" applyProtection="0"/>
    <xf numFmtId="344" fontId="49" fillId="0" borderId="0" applyFont="0" applyFill="0" applyBorder="0" applyAlignment="0" applyProtection="0"/>
    <xf numFmtId="324" fontId="4" fillId="0" borderId="0" applyFont="0" applyFill="0" applyBorder="0" applyAlignment="0" applyProtection="0"/>
    <xf numFmtId="324" fontId="80" fillId="0" borderId="0" applyFont="0" applyFill="0" applyBorder="0" applyAlignment="0" applyProtection="0"/>
    <xf numFmtId="169" fontId="230" fillId="0" borderId="0" applyFont="0" applyFill="0" applyBorder="0" applyAlignment="0" applyProtection="0"/>
    <xf numFmtId="324" fontId="9" fillId="0" borderId="0" applyFont="0" applyFill="0" applyBorder="0" applyAlignment="0" applyProtection="0"/>
    <xf numFmtId="260" fontId="36" fillId="0" borderId="53" applyFill="0" applyProtection="0"/>
    <xf numFmtId="188" fontId="9" fillId="0" borderId="0" applyFont="0" applyFill="0" applyBorder="0" applyAlignment="0" applyProtection="0"/>
    <xf numFmtId="281"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5"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4"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3"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69"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3" fontId="9" fillId="0" borderId="0" applyFont="0" applyFill="0" applyBorder="0" applyAlignment="0" applyProtection="0"/>
    <xf numFmtId="0" fontId="143" fillId="0" borderId="0"/>
    <xf numFmtId="169" fontId="143" fillId="0" borderId="0" applyFont="0" applyFill="0" applyBorder="0" applyAlignment="0" applyProtection="0"/>
    <xf numFmtId="284" fontId="15" fillId="0" borderId="51"/>
    <xf numFmtId="284" fontId="15" fillId="0" borderId="51"/>
    <xf numFmtId="164" fontId="123" fillId="27" borderId="51" applyNumberFormat="0" applyAlignment="0">
      <alignment horizontal="left" vertical="top"/>
    </xf>
    <xf numFmtId="164" fontId="123" fillId="27" borderId="51" applyNumberFormat="0" applyAlignment="0">
      <alignment horizontal="left" vertical="top"/>
    </xf>
    <xf numFmtId="295"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2" fontId="65" fillId="0" borderId="51"/>
    <xf numFmtId="332" fontId="65" fillId="0" borderId="51"/>
    <xf numFmtId="0" fontId="206" fillId="47" borderId="51">
      <alignment horizontal="left" vertical="center"/>
    </xf>
    <xf numFmtId="0" fontId="206" fillId="47" borderId="51">
      <alignment horizontal="left" vertical="center"/>
    </xf>
    <xf numFmtId="193" fontId="9" fillId="0" borderId="0" applyFont="0" applyFill="0" applyBorder="0" applyAlignment="0" applyProtection="0"/>
    <xf numFmtId="169" fontId="143" fillId="0" borderId="0" applyFont="0" applyFill="0" applyBorder="0" applyAlignment="0" applyProtection="0"/>
    <xf numFmtId="0" fontId="143" fillId="0" borderId="0"/>
    <xf numFmtId="0" fontId="7" fillId="0" borderId="0"/>
    <xf numFmtId="193" fontId="9" fillId="0" borderId="0" applyFont="0" applyFill="0" applyBorder="0" applyAlignment="0" applyProtection="0"/>
    <xf numFmtId="169"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4" fillId="0" borderId="0"/>
    <xf numFmtId="0" fontId="10" fillId="0" borderId="0"/>
    <xf numFmtId="346" fontId="232" fillId="0" borderId="57">
      <alignment horizontal="center"/>
      <protection hidden="1"/>
    </xf>
    <xf numFmtId="177" fontId="12" fillId="0" borderId="12" applyFont="0" applyBorder="0"/>
    <xf numFmtId="347" fontId="233"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80" fillId="0" borderId="0" applyBorder="0"/>
    <xf numFmtId="347" fontId="234" fillId="0" borderId="0" applyBorder="0"/>
    <xf numFmtId="0" fontId="15" fillId="0" borderId="0"/>
    <xf numFmtId="0" fontId="15" fillId="0" borderId="0"/>
    <xf numFmtId="0" fontId="30" fillId="0" borderId="0" applyNumberFormat="0" applyFill="0" applyAlignment="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0" fontId="4" fillId="0" borderId="0" applyNumberForma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9"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4" fillId="0" borderId="0"/>
    <xf numFmtId="0" fontId="235" fillId="0" borderId="0"/>
    <xf numFmtId="0" fontId="30" fillId="0" borderId="0"/>
    <xf numFmtId="180" fontId="8"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66"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179" fontId="8"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6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186" fontId="16" fillId="0" borderId="0" applyFont="0" applyFill="0" applyBorder="0" applyAlignment="0" applyProtection="0"/>
    <xf numFmtId="166" fontId="16" fillId="0" borderId="0" applyFont="0" applyFill="0" applyBorder="0" applyAlignment="0" applyProtection="0"/>
    <xf numFmtId="0" fontId="15" fillId="0" borderId="0" applyNumberFormat="0" applyFill="0" applyBorder="0" applyAlignment="0" applyProtection="0"/>
    <xf numFmtId="172" fontId="65" fillId="0" borderId="0" applyFont="0" applyFill="0" applyBorder="0" applyAlignment="0" applyProtection="0"/>
    <xf numFmtId="350" fontId="30" fillId="0" borderId="0" applyFill="0" applyBorder="0" applyAlignment="0" applyProtection="0"/>
    <xf numFmtId="165" fontId="22" fillId="0" borderId="0" applyFont="0" applyFill="0" applyBorder="0" applyAlignment="0" applyProtection="0"/>
    <xf numFmtId="351" fontId="30" fillId="0" borderId="0" applyFill="0" applyBorder="0" applyAlignment="0" applyProtection="0"/>
    <xf numFmtId="352" fontId="30" fillId="0" borderId="0" applyFill="0" applyBorder="0" applyAlignment="0" applyProtection="0"/>
    <xf numFmtId="187" fontId="13" fillId="0" borderId="0" applyFont="0" applyFill="0" applyBorder="0" applyAlignment="0" applyProtection="0"/>
    <xf numFmtId="350" fontId="30" fillId="0" borderId="0" applyFill="0" applyBorder="0" applyAlignment="0" applyProtection="0"/>
    <xf numFmtId="165" fontId="22" fillId="0" borderId="0" applyFont="0" applyFill="0" applyBorder="0" applyAlignment="0" applyProtection="0"/>
    <xf numFmtId="351" fontId="30" fillId="0" borderId="0" applyFill="0" applyBorder="0" applyAlignment="0" applyProtection="0"/>
    <xf numFmtId="352" fontId="30" fillId="0" borderId="0" applyFill="0" applyBorder="0" applyAlignment="0" applyProtection="0"/>
    <xf numFmtId="206" fontId="65" fillId="0" borderId="0" applyFont="0" applyFill="0" applyBorder="0" applyAlignment="0" applyProtection="0"/>
    <xf numFmtId="353" fontId="30" fillId="0" borderId="0" applyFill="0" applyBorder="0" applyAlignment="0" applyProtection="0"/>
    <xf numFmtId="215"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4"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4" fillId="0" borderId="0"/>
    <xf numFmtId="0" fontId="4" fillId="0" borderId="0"/>
    <xf numFmtId="0" fontId="4" fillId="0" borderId="0"/>
    <xf numFmtId="0" fontId="240" fillId="0" borderId="0"/>
    <xf numFmtId="0" fontId="80" fillId="0" borderId="0"/>
    <xf numFmtId="0" fontId="4" fillId="0" borderId="0"/>
    <xf numFmtId="0" fontId="4" fillId="0" borderId="0"/>
    <xf numFmtId="0" fontId="80" fillId="0" borderId="0"/>
    <xf numFmtId="0" fontId="80" fillId="0" borderId="0"/>
    <xf numFmtId="0" fontId="4" fillId="0" borderId="0"/>
    <xf numFmtId="0" fontId="241" fillId="5" borderId="0" applyNumberFormat="0" applyBorder="0" applyAlignment="0" applyProtection="0"/>
    <xf numFmtId="0" fontId="80" fillId="0" borderId="0"/>
    <xf numFmtId="0" fontId="7"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4" fontId="244" fillId="0" borderId="13" applyBorder="0"/>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4" fontId="245" fillId="0" borderId="54">
      <protection locked="0"/>
    </xf>
    <xf numFmtId="355" fontId="246" fillId="0" borderId="54"/>
    <xf numFmtId="355" fontId="246" fillId="0" borderId="54"/>
    <xf numFmtId="355" fontId="246" fillId="0" borderId="54"/>
    <xf numFmtId="355" fontId="246" fillId="0" borderId="54"/>
    <xf numFmtId="355" fontId="246" fillId="0" borderId="54"/>
    <xf numFmtId="355" fontId="246" fillId="0" borderId="54"/>
    <xf numFmtId="355" fontId="246" fillId="0" borderId="54"/>
    <xf numFmtId="355" fontId="246" fillId="0" borderId="54"/>
    <xf numFmtId="0" fontId="247" fillId="23" borderId="16" applyNumberFormat="0" applyAlignment="0" applyProtection="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235" fontId="78" fillId="0" borderId="0"/>
    <xf numFmtId="338" fontId="80" fillId="0" borderId="0" applyFont="0" applyFill="0" applyBorder="0" applyAlignment="0" applyProtection="0"/>
    <xf numFmtId="170" fontId="48" fillId="0" borderId="0" applyFont="0" applyFill="0" applyBorder="0" applyAlignment="0" applyProtection="0"/>
    <xf numFmtId="187" fontId="48" fillId="0" borderId="0" applyFont="0" applyFill="0" applyBorder="0" applyAlignment="0" applyProtection="0"/>
    <xf numFmtId="356" fontId="233" fillId="0" borderId="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15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15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5" fontId="80" fillId="0" borderId="0" applyFont="0" applyFill="0" applyBorder="0" applyAlignment="0" applyProtection="0"/>
    <xf numFmtId="195" fontId="8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80" fillId="0" borderId="0" applyFont="0" applyFill="0" applyBorder="0" applyAlignment="0" applyProtection="0"/>
    <xf numFmtId="169" fontId="87" fillId="0" borderId="0" applyFont="0" applyFill="0" applyBorder="0" applyAlignment="0" applyProtection="0"/>
    <xf numFmtId="170" fontId="80" fillId="0" borderId="0" applyFont="0" applyFill="0" applyBorder="0" applyAlignment="0" applyProtection="0"/>
    <xf numFmtId="41" fontId="80" fillId="0" borderId="0" applyFont="0" applyFill="0" applyBorder="0" applyAlignment="0" applyProtection="0"/>
    <xf numFmtId="301" fontId="80" fillId="0" borderId="0" applyFont="0" applyFill="0" applyBorder="0" applyAlignment="0" applyProtection="0"/>
    <xf numFmtId="30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8"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69" fontId="80" fillId="0" borderId="0" applyFont="0" applyFill="0" applyBorder="0" applyAlignment="0" applyProtection="0"/>
    <xf numFmtId="170" fontId="148" fillId="0" borderId="0" applyFont="0" applyFill="0" applyBorder="0" applyAlignment="0" applyProtection="0"/>
    <xf numFmtId="170" fontId="148" fillId="0" borderId="0" applyFont="0" applyFill="0" applyBorder="0" applyAlignment="0" applyProtection="0"/>
    <xf numFmtId="170" fontId="148" fillId="0" borderId="0" applyFont="0" applyFill="0" applyBorder="0" applyAlignment="0" applyProtection="0"/>
    <xf numFmtId="169" fontId="148" fillId="0" borderId="0" applyFont="0" applyFill="0" applyBorder="0" applyAlignment="0" applyProtection="0"/>
    <xf numFmtId="170" fontId="148" fillId="0" borderId="0" applyFont="0" applyFill="0" applyBorder="0" applyAlignment="0" applyProtection="0"/>
    <xf numFmtId="170" fontId="148" fillId="0" borderId="0" applyFont="0" applyFill="0" applyBorder="0" applyAlignment="0" applyProtection="0"/>
    <xf numFmtId="169" fontId="148" fillId="0" borderId="0" applyFont="0" applyFill="0" applyBorder="0" applyAlignment="0" applyProtection="0"/>
    <xf numFmtId="338" fontId="148" fillId="0" borderId="0" applyFont="0" applyFill="0" applyBorder="0" applyAlignment="0" applyProtection="0"/>
    <xf numFmtId="338" fontId="148" fillId="0" borderId="0" applyFont="0" applyFill="0" applyBorder="0" applyAlignment="0" applyProtection="0"/>
    <xf numFmtId="338" fontId="148" fillId="0" borderId="0" applyFont="0" applyFill="0" applyBorder="0" applyAlignment="0" applyProtection="0"/>
    <xf numFmtId="0" fontId="233" fillId="0" borderId="0" applyFill="0" applyBorder="0" applyAlignment="0" applyProtection="0"/>
    <xf numFmtId="357" fontId="4" fillId="0" borderId="0" applyFont="0" applyFill="0" applyBorder="0" applyAlignment="0" applyProtection="0"/>
    <xf numFmtId="0" fontId="4" fillId="0" borderId="0" applyFont="0" applyFill="0" applyBorder="0" applyAlignment="0" applyProtection="0"/>
    <xf numFmtId="358" fontId="4" fillId="0" borderId="0" applyFont="0" applyFill="0" applyBorder="0" applyAlignment="0" applyProtection="0"/>
    <xf numFmtId="169" fontId="248" fillId="0" borderId="0" applyFont="0" applyFill="0" applyBorder="0" applyAlignment="0" applyProtection="0"/>
    <xf numFmtId="338" fontId="80" fillId="0" borderId="0" applyFont="0" applyFill="0" applyBorder="0" applyAlignment="0" applyProtection="0"/>
    <xf numFmtId="338" fontId="80" fillId="0" borderId="0" applyFont="0" applyFill="0" applyBorder="0" applyAlignment="0" applyProtection="0"/>
    <xf numFmtId="338"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83" fontId="80" fillId="0" borderId="0" applyFont="0" applyFill="0" applyBorder="0" applyAlignment="0" applyProtection="0"/>
    <xf numFmtId="359" fontId="80" fillId="0" borderId="0" applyFont="0" applyFill="0" applyBorder="0" applyAlignment="0" applyProtection="0"/>
    <xf numFmtId="169" fontId="8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5" fontId="48" fillId="0" borderId="0" applyFont="0" applyFill="0" applyBorder="0" applyAlignment="0" applyProtection="0"/>
    <xf numFmtId="175" fontId="48" fillId="0" borderId="0" applyFont="0" applyFill="0" applyBorder="0" applyAlignment="0" applyProtection="0"/>
    <xf numFmtId="195" fontId="4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49" fillId="0" borderId="0" applyFont="0" applyFill="0" applyBorder="0" applyAlignment="0" applyProtection="0"/>
    <xf numFmtId="169" fontId="4" fillId="0" borderId="0" applyFont="0" applyFill="0" applyBorder="0" applyAlignment="0" applyProtection="0"/>
    <xf numFmtId="360" fontId="233" fillId="0" borderId="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360" fontId="233" fillId="0" borderId="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4" fillId="0" borderId="0" applyFont="0" applyFill="0" applyBorder="0" applyAlignment="0" applyProtection="0"/>
    <xf numFmtId="169" fontId="230"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3" fontId="65" fillId="0" borderId="0" applyFont="0" applyFill="0" applyBorder="0" applyAlignment="0" applyProtection="0"/>
    <xf numFmtId="361" fontId="30" fillId="0" borderId="0" applyFill="0" applyBorder="0" applyAlignment="0" applyProtection="0"/>
    <xf numFmtId="362" fontId="30" fillId="0" borderId="0" applyFill="0" applyBorder="0" applyAlignment="0" applyProtection="0"/>
    <xf numFmtId="363" fontId="250" fillId="0" borderId="0">
      <protection locked="0"/>
    </xf>
    <xf numFmtId="364" fontId="250" fillId="0" borderId="0">
      <protection locked="0"/>
    </xf>
    <xf numFmtId="365" fontId="251" fillId="0" borderId="7">
      <protection locked="0"/>
    </xf>
    <xf numFmtId="366" fontId="250" fillId="0" borderId="0">
      <protection locked="0"/>
    </xf>
    <xf numFmtId="367" fontId="250" fillId="0" borderId="0">
      <protection locked="0"/>
    </xf>
    <xf numFmtId="366" fontId="250" fillId="0" borderId="0" applyNumberFormat="0">
      <protection locked="0"/>
    </xf>
    <xf numFmtId="366" fontId="250" fillId="0" borderId="0">
      <protection locked="0"/>
    </xf>
    <xf numFmtId="354" fontId="252" fillId="0" borderId="57"/>
    <xf numFmtId="0" fontId="252" fillId="0" borderId="57"/>
    <xf numFmtId="354" fontId="232" fillId="0" borderId="57">
      <alignment horizontal="center"/>
      <protection hidden="1"/>
    </xf>
    <xf numFmtId="0" fontId="254" fillId="0" borderId="0"/>
    <xf numFmtId="0" fontId="80" fillId="0" borderId="0"/>
    <xf numFmtId="0" fontId="80" fillId="0" borderId="0"/>
    <xf numFmtId="0" fontId="80" fillId="0" borderId="0"/>
    <xf numFmtId="368" fontId="7" fillId="0" borderId="0" applyFont="0" applyFill="0" applyBorder="0" applyAlignment="0" applyProtection="0"/>
    <xf numFmtId="368" fontId="80" fillId="0" borderId="0" applyFont="0" applyFill="0" applyBorder="0" applyAlignment="0" applyProtection="0"/>
    <xf numFmtId="0" fontId="80" fillId="0" borderId="0"/>
    <xf numFmtId="167"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71"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71" fontId="249" fillId="0" borderId="0" applyFont="0" applyFill="0" applyBorder="0" applyAlignment="0" applyProtection="0"/>
    <xf numFmtId="0" fontId="256" fillId="0" borderId="57">
      <alignment horizontal="center"/>
      <protection hidden="1"/>
    </xf>
    <xf numFmtId="0" fontId="4" fillId="0" borderId="0" applyFont="0" applyFill="0" applyBorder="0" applyAlignment="0" applyProtection="0"/>
    <xf numFmtId="169" fontId="5" fillId="0" borderId="0" applyFont="0" applyFill="0" applyBorder="0" applyAlignment="0" applyProtection="0"/>
    <xf numFmtId="169" fontId="257" fillId="0" borderId="0" applyFont="0" applyFill="0" applyBorder="0" applyAlignment="0" applyProtection="0"/>
    <xf numFmtId="169" fontId="83" fillId="0" borderId="0" applyFont="0" applyFill="0" applyBorder="0" applyAlignment="0" applyProtection="0"/>
    <xf numFmtId="0" fontId="3" fillId="0" borderId="0"/>
    <xf numFmtId="169" fontId="3" fillId="0" borderId="0" applyFont="0" applyFill="0" applyBorder="0" applyAlignment="0" applyProtection="0"/>
    <xf numFmtId="0" fontId="5" fillId="0" borderId="0"/>
    <xf numFmtId="43" fontId="258" fillId="0" borderId="0" applyFont="0" applyFill="0" applyBorder="0" applyAlignment="0" applyProtection="0"/>
    <xf numFmtId="9" fontId="87" fillId="0" borderId="0" applyFont="0" applyFill="0" applyBorder="0" applyAlignment="0" applyProtection="0"/>
    <xf numFmtId="0" fontId="83" fillId="0" borderId="0"/>
    <xf numFmtId="0" fontId="143" fillId="0" borderId="0"/>
    <xf numFmtId="0" fontId="4" fillId="0" borderId="0"/>
    <xf numFmtId="0" fontId="228" fillId="0" borderId="0"/>
    <xf numFmtId="169" fontId="83" fillId="0" borderId="0" applyFont="0" applyFill="0" applyBorder="0" applyAlignment="0" applyProtection="0"/>
    <xf numFmtId="0" fontId="9" fillId="0" borderId="0" applyFont="0" applyFill="0" applyBorder="0" applyAlignment="0" applyProtection="0"/>
    <xf numFmtId="169" fontId="2" fillId="0" borderId="0" applyFont="0" applyFill="0" applyBorder="0" applyAlignment="0" applyProtection="0"/>
    <xf numFmtId="0" fontId="2" fillId="0" borderId="0"/>
    <xf numFmtId="0" fontId="228" fillId="0" borderId="0"/>
    <xf numFmtId="0" fontId="4" fillId="0" borderId="0"/>
    <xf numFmtId="0" fontId="1" fillId="0" borderId="0"/>
  </cellStyleXfs>
  <cellXfs count="486">
    <xf numFmtId="0" fontId="0" fillId="0" borderId="0" xfId="0"/>
    <xf numFmtId="0" fontId="259" fillId="0" borderId="0" xfId="0" applyFont="1" applyAlignment="1">
      <alignment vertical="center"/>
    </xf>
    <xf numFmtId="0" fontId="260" fillId="0" borderId="0" xfId="0" applyFont="1"/>
    <xf numFmtId="0" fontId="263" fillId="0" borderId="51" xfId="0" applyFont="1" applyBorder="1" applyAlignment="1">
      <alignment horizontal="center" vertical="center" wrapText="1"/>
    </xf>
    <xf numFmtId="0" fontId="261" fillId="0" borderId="61" xfId="0" applyFont="1" applyBorder="1" applyAlignment="1">
      <alignment horizontal="center" vertical="center" wrapText="1"/>
    </xf>
    <xf numFmtId="0" fontId="261" fillId="0" borderId="10" xfId="0" applyFont="1" applyBorder="1" applyAlignment="1">
      <alignment horizontal="center" vertical="center" wrapText="1"/>
    </xf>
    <xf numFmtId="3" fontId="261" fillId="0" borderId="21" xfId="0" applyNumberFormat="1" applyFont="1" applyBorder="1" applyAlignment="1">
      <alignment horizontal="right" vertical="center" wrapText="1"/>
    </xf>
    <xf numFmtId="0" fontId="36" fillId="0" borderId="61" xfId="0" applyFont="1" applyBorder="1" applyAlignment="1">
      <alignment horizontal="center" vertical="center" wrapText="1"/>
    </xf>
    <xf numFmtId="0" fontId="36" fillId="0" borderId="61" xfId="0" applyFont="1" applyBorder="1" applyAlignment="1">
      <alignment vertical="center" wrapText="1"/>
    </xf>
    <xf numFmtId="3" fontId="36" fillId="0" borderId="61" xfId="0" applyNumberFormat="1" applyFont="1" applyBorder="1" applyAlignment="1">
      <alignment horizontal="right" vertical="center" wrapText="1"/>
    </xf>
    <xf numFmtId="3" fontId="267" fillId="0" borderId="61" xfId="0" applyNumberFormat="1" applyFont="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vertical="center" wrapText="1"/>
    </xf>
    <xf numFmtId="3" fontId="36" fillId="0" borderId="65" xfId="0" applyNumberFormat="1" applyFont="1" applyBorder="1" applyAlignment="1">
      <alignment horizontal="right" vertical="center" wrapText="1"/>
    </xf>
    <xf numFmtId="3" fontId="267" fillId="0" borderId="65" xfId="0" applyNumberFormat="1" applyFont="1" applyBorder="1" applyAlignment="1">
      <alignment horizontal="center" vertical="center" wrapText="1"/>
    </xf>
    <xf numFmtId="245" fontId="260" fillId="0" borderId="0" xfId="20514" applyNumberFormat="1" applyFont="1"/>
    <xf numFmtId="0" fontId="83" fillId="0" borderId="0" xfId="0" applyFont="1" applyAlignment="1">
      <alignment vertical="center"/>
    </xf>
    <xf numFmtId="0" fontId="264" fillId="0" borderId="0" xfId="0" applyFont="1" applyAlignment="1">
      <alignment vertical="center"/>
    </xf>
    <xf numFmtId="0" fontId="83" fillId="0" borderId="0" xfId="0" applyFont="1"/>
    <xf numFmtId="43" fontId="83" fillId="0" borderId="0" xfId="20514" applyFont="1" applyFill="1"/>
    <xf numFmtId="369" fontId="83" fillId="0" borderId="0" xfId="20514" applyNumberFormat="1" applyFont="1" applyFill="1"/>
    <xf numFmtId="245" fontId="83" fillId="0" borderId="68" xfId="20514" applyNumberFormat="1" applyFont="1" applyFill="1" applyBorder="1" applyAlignment="1">
      <alignment horizontal="right" vertical="center" wrapText="1"/>
    </xf>
    <xf numFmtId="43" fontId="83" fillId="0" borderId="68" xfId="20514" applyFont="1" applyFill="1" applyBorder="1" applyAlignment="1">
      <alignment horizontal="right" vertical="center" wrapText="1"/>
    </xf>
    <xf numFmtId="0" fontId="83" fillId="66" borderId="0" xfId="0" applyFont="1" applyFill="1" applyAlignment="1">
      <alignment vertical="center"/>
    </xf>
    <xf numFmtId="0" fontId="81" fillId="66" borderId="0" xfId="0" applyFont="1" applyFill="1" applyAlignment="1">
      <alignment vertical="center"/>
    </xf>
    <xf numFmtId="0" fontId="268" fillId="66" borderId="0" xfId="0" applyFont="1" applyFill="1" applyAlignment="1">
      <alignment vertical="center"/>
    </xf>
    <xf numFmtId="0" fontId="83" fillId="66" borderId="0" xfId="0" applyFont="1" applyFill="1"/>
    <xf numFmtId="3" fontId="264" fillId="0" borderId="70" xfId="20518" applyNumberFormat="1" applyFont="1" applyBorder="1" applyAlignment="1">
      <alignment vertical="center" wrapText="1"/>
    </xf>
    <xf numFmtId="0" fontId="269" fillId="0" borderId="73" xfId="0" applyFont="1" applyBorder="1" applyAlignment="1">
      <alignment vertical="center"/>
    </xf>
    <xf numFmtId="0" fontId="264" fillId="66" borderId="0" xfId="0" applyFont="1" applyFill="1"/>
    <xf numFmtId="3" fontId="264" fillId="0" borderId="68" xfId="20518" applyNumberFormat="1" applyFont="1" applyBorder="1" applyAlignment="1">
      <alignment horizontal="center" vertical="center" wrapText="1"/>
    </xf>
    <xf numFmtId="3" fontId="83" fillId="0" borderId="68" xfId="20518" applyNumberFormat="1" applyFont="1" applyBorder="1" applyAlignment="1">
      <alignment horizontal="center" vertical="center" wrapText="1"/>
    </xf>
    <xf numFmtId="0" fontId="264" fillId="0" borderId="68" xfId="20518" applyFont="1" applyBorder="1" applyAlignment="1">
      <alignment horizontal="center" vertical="center" wrapText="1"/>
    </xf>
    <xf numFmtId="3" fontId="264" fillId="0" borderId="68" xfId="20518" quotePrefix="1" applyNumberFormat="1" applyFont="1" applyBorder="1" applyAlignment="1">
      <alignment horizontal="center" vertical="center" wrapText="1"/>
    </xf>
    <xf numFmtId="3" fontId="111" fillId="0" borderId="68" xfId="20518" quotePrefix="1" applyNumberFormat="1" applyFont="1" applyBorder="1" applyAlignment="1">
      <alignment horizontal="center" vertical="center" wrapText="1"/>
    </xf>
    <xf numFmtId="0" fontId="270" fillId="0" borderId="68" xfId="20518" applyFont="1" applyBorder="1" applyAlignment="1">
      <alignment horizontal="center" vertical="center" wrapText="1"/>
    </xf>
    <xf numFmtId="0" fontId="83" fillId="66" borderId="68" xfId="0" quotePrefix="1" applyFont="1" applyFill="1" applyBorder="1" applyAlignment="1">
      <alignment horizontal="center" vertical="center"/>
    </xf>
    <xf numFmtId="1" fontId="83" fillId="66" borderId="68" xfId="20525" applyNumberFormat="1" applyFont="1" applyFill="1" applyBorder="1" applyAlignment="1">
      <alignment vertical="center" wrapText="1"/>
    </xf>
    <xf numFmtId="0" fontId="81" fillId="0" borderId="68" xfId="0" applyFont="1" applyBorder="1" applyAlignment="1">
      <alignment horizontal="center" vertical="center" wrapText="1"/>
    </xf>
    <xf numFmtId="0" fontId="83" fillId="66" borderId="68" xfId="0" applyFont="1" applyFill="1" applyBorder="1" applyAlignment="1">
      <alignment horizontal="center" vertical="center"/>
    </xf>
    <xf numFmtId="0" fontId="83" fillId="0" borderId="68" xfId="0" applyFont="1" applyBorder="1" applyAlignment="1">
      <alignment horizontal="center" vertical="center"/>
    </xf>
    <xf numFmtId="0" fontId="81" fillId="0" borderId="68" xfId="0" applyFont="1" applyBorder="1" applyAlignment="1">
      <alignment horizontal="center" vertical="center"/>
    </xf>
    <xf numFmtId="0" fontId="268" fillId="0" borderId="68" xfId="0" applyFont="1" applyBorder="1" applyAlignment="1">
      <alignment vertical="center" wrapText="1"/>
    </xf>
    <xf numFmtId="177" fontId="83" fillId="0" borderId="68" xfId="20514" applyNumberFormat="1" applyFont="1" applyFill="1" applyBorder="1" applyAlignment="1">
      <alignment horizontal="center" vertical="center" wrapText="1"/>
    </xf>
    <xf numFmtId="0" fontId="83" fillId="66" borderId="68" xfId="0" applyFont="1" applyFill="1" applyBorder="1" applyAlignment="1">
      <alignment vertical="center"/>
    </xf>
    <xf numFmtId="357" fontId="83" fillId="66" borderId="68" xfId="0" applyNumberFormat="1" applyFont="1" applyFill="1" applyBorder="1" applyAlignment="1">
      <alignment horizontal="left" vertical="center" wrapText="1"/>
    </xf>
    <xf numFmtId="0" fontId="264" fillId="66" borderId="68" xfId="0" applyFont="1" applyFill="1" applyBorder="1" applyAlignment="1">
      <alignment vertical="center"/>
    </xf>
    <xf numFmtId="0" fontId="264" fillId="66" borderId="68" xfId="0" applyFont="1" applyFill="1" applyBorder="1" applyAlignment="1">
      <alignment horizontal="center" vertical="center"/>
    </xf>
    <xf numFmtId="0" fontId="83" fillId="0" borderId="68" xfId="20526" applyFont="1" applyBorder="1" applyAlignment="1">
      <alignment vertical="center" wrapText="1"/>
    </xf>
    <xf numFmtId="0" fontId="81" fillId="66" borderId="68" xfId="0" applyFont="1" applyFill="1" applyBorder="1" applyAlignment="1">
      <alignment horizontal="center" vertical="center"/>
    </xf>
    <xf numFmtId="0" fontId="268" fillId="66" borderId="68" xfId="0" applyFont="1" applyFill="1" applyBorder="1" applyAlignment="1">
      <alignment vertical="center"/>
    </xf>
    <xf numFmtId="0" fontId="264" fillId="66" borderId="68" xfId="0" applyFont="1" applyFill="1" applyBorder="1" applyAlignment="1">
      <alignment horizontal="center" vertical="center" wrapText="1"/>
    </xf>
    <xf numFmtId="0" fontId="111" fillId="66" borderId="68" xfId="0" applyFont="1" applyFill="1" applyBorder="1" applyAlignment="1">
      <alignment horizontal="center" vertical="center"/>
    </xf>
    <xf numFmtId="0" fontId="270" fillId="66" borderId="68" xfId="0" applyFont="1" applyFill="1" applyBorder="1" applyAlignment="1">
      <alignment horizontal="center" vertical="center"/>
    </xf>
    <xf numFmtId="177" fontId="264" fillId="66" borderId="68" xfId="0" applyNumberFormat="1" applyFont="1" applyFill="1" applyBorder="1" applyAlignment="1">
      <alignment horizontal="center" vertical="center"/>
    </xf>
    <xf numFmtId="0" fontId="83" fillId="66" borderId="68" xfId="0" applyFont="1" applyFill="1" applyBorder="1" applyAlignment="1">
      <alignment vertical="center" wrapText="1"/>
    </xf>
    <xf numFmtId="0" fontId="81" fillId="66" borderId="68" xfId="0" applyFont="1" applyFill="1" applyBorder="1" applyAlignment="1">
      <alignment horizontal="center" vertical="center" wrapText="1"/>
    </xf>
    <xf numFmtId="1" fontId="83" fillId="66" borderId="68" xfId="20518" applyNumberFormat="1" applyFont="1" applyFill="1" applyBorder="1" applyAlignment="1">
      <alignment horizontal="center" vertical="center" wrapText="1"/>
    </xf>
    <xf numFmtId="1" fontId="83" fillId="0" borderId="68" xfId="20518" applyNumberFormat="1" applyFont="1" applyBorder="1" applyAlignment="1">
      <alignment horizontal="center" vertical="center" wrapText="1"/>
    </xf>
    <xf numFmtId="177" fontId="83" fillId="66" borderId="68" xfId="1599" applyNumberFormat="1" applyFont="1" applyFill="1" applyBorder="1" applyAlignment="1">
      <alignment horizontal="right" vertical="center" wrapText="1"/>
    </xf>
    <xf numFmtId="0" fontId="83" fillId="0" borderId="68" xfId="0" applyFont="1" applyBorder="1" applyAlignment="1">
      <alignment horizontal="center" vertical="center" wrapText="1"/>
    </xf>
    <xf numFmtId="3" fontId="83" fillId="66" borderId="68" xfId="20518" applyNumberFormat="1" applyFont="1" applyFill="1" applyBorder="1" applyAlignment="1">
      <alignment horizontal="left" vertical="center" wrapText="1"/>
    </xf>
    <xf numFmtId="0" fontId="83" fillId="66" borderId="68" xfId="0" applyFont="1" applyFill="1" applyBorder="1" applyAlignment="1">
      <alignment horizontal="center" vertical="center" wrapText="1"/>
    </xf>
    <xf numFmtId="0" fontId="268" fillId="66" borderId="68" xfId="0" applyFont="1" applyFill="1" applyBorder="1" applyAlignment="1">
      <alignment vertical="center" wrapText="1"/>
    </xf>
    <xf numFmtId="3" fontId="83" fillId="66" borderId="68" xfId="0" applyNumberFormat="1" applyFont="1" applyFill="1" applyBorder="1" applyAlignment="1">
      <alignment horizontal="right" vertical="center" wrapText="1"/>
    </xf>
    <xf numFmtId="0" fontId="264" fillId="66" borderId="68" xfId="0" quotePrefix="1" applyFont="1" applyFill="1" applyBorder="1" applyAlignment="1">
      <alignment horizontal="center" vertical="center"/>
    </xf>
    <xf numFmtId="3" fontId="264" fillId="66" borderId="68" xfId="20518" applyNumberFormat="1" applyFont="1" applyFill="1" applyBorder="1" applyAlignment="1">
      <alignment horizontal="center" vertical="center" wrapText="1"/>
    </xf>
    <xf numFmtId="0" fontId="111" fillId="66" borderId="68" xfId="0" applyFont="1" applyFill="1" applyBorder="1" applyAlignment="1">
      <alignment horizontal="center" vertical="center" wrapText="1"/>
    </xf>
    <xf numFmtId="1" fontId="264" fillId="66" borderId="68" xfId="20518" applyNumberFormat="1" applyFont="1" applyFill="1" applyBorder="1" applyAlignment="1">
      <alignment horizontal="center" vertical="center" wrapText="1"/>
    </xf>
    <xf numFmtId="177" fontId="264" fillId="66" borderId="68" xfId="1599" applyNumberFormat="1" applyFont="1" applyFill="1" applyBorder="1" applyAlignment="1">
      <alignment horizontal="center" vertical="center" wrapText="1"/>
    </xf>
    <xf numFmtId="1" fontId="83" fillId="66" borderId="68" xfId="20518" applyNumberFormat="1" applyFont="1" applyFill="1" applyBorder="1" applyAlignment="1">
      <alignment vertical="center" wrapText="1"/>
    </xf>
    <xf numFmtId="1" fontId="83" fillId="66" borderId="68" xfId="20518" applyNumberFormat="1" applyFont="1" applyFill="1" applyBorder="1" applyAlignment="1">
      <alignment horizontal="left" vertical="center" wrapText="1"/>
    </xf>
    <xf numFmtId="1" fontId="83" fillId="66" borderId="68" xfId="20518" applyNumberFormat="1" applyFont="1" applyFill="1" applyBorder="1" applyAlignment="1">
      <alignment horizontal="left" vertical="center"/>
    </xf>
    <xf numFmtId="0" fontId="83" fillId="0" borderId="68" xfId="0" quotePrefix="1" applyFont="1" applyBorder="1" applyAlignment="1">
      <alignment horizontal="center" vertical="center"/>
    </xf>
    <xf numFmtId="0" fontId="83" fillId="0" borderId="68" xfId="0" applyFont="1" applyBorder="1" applyAlignment="1">
      <alignment horizontal="left" vertical="center" wrapText="1"/>
    </xf>
    <xf numFmtId="177" fontId="83" fillId="0" borderId="68" xfId="1599" applyNumberFormat="1" applyFont="1" applyFill="1" applyBorder="1" applyAlignment="1">
      <alignment horizontal="right" vertical="center" wrapText="1"/>
    </xf>
    <xf numFmtId="0" fontId="83" fillId="0" borderId="68" xfId="0" applyFont="1" applyBorder="1" applyAlignment="1">
      <alignment vertical="center"/>
    </xf>
    <xf numFmtId="3" fontId="83" fillId="66" borderId="68" xfId="20518" applyNumberFormat="1" applyFont="1" applyFill="1" applyBorder="1" applyAlignment="1">
      <alignment horizontal="center" vertical="center" wrapText="1"/>
    </xf>
    <xf numFmtId="3" fontId="83" fillId="66" borderId="68" xfId="20518" quotePrefix="1" applyNumberFormat="1" applyFont="1" applyFill="1" applyBorder="1" applyAlignment="1">
      <alignment horizontal="center" vertical="center" wrapText="1"/>
    </xf>
    <xf numFmtId="357" fontId="83" fillId="66" borderId="68" xfId="0" applyNumberFormat="1" applyFont="1" applyFill="1" applyBorder="1" applyAlignment="1">
      <alignment horizontal="center" vertical="center" wrapText="1"/>
    </xf>
    <xf numFmtId="0" fontId="36" fillId="0" borderId="68" xfId="0" applyFont="1" applyBorder="1" applyAlignment="1">
      <alignment horizontal="center" vertical="center"/>
    </xf>
    <xf numFmtId="0" fontId="81" fillId="0" borderId="68" xfId="0" quotePrefix="1" applyFont="1" applyBorder="1" applyAlignment="1">
      <alignment horizontal="center" vertical="center" wrapText="1"/>
    </xf>
    <xf numFmtId="0" fontId="268" fillId="0" borderId="75" xfId="0" applyFont="1" applyBorder="1" applyAlignment="1">
      <alignment horizontal="center" vertical="center" wrapText="1"/>
    </xf>
    <xf numFmtId="0" fontId="264" fillId="66" borderId="68" xfId="0" applyFont="1" applyFill="1" applyBorder="1" applyAlignment="1">
      <alignment horizontal="left" vertical="center" wrapText="1"/>
    </xf>
    <xf numFmtId="245" fontId="264" fillId="66" borderId="68" xfId="0" applyNumberFormat="1" applyFont="1" applyFill="1" applyBorder="1" applyAlignment="1">
      <alignment horizontal="center" vertical="center"/>
    </xf>
    <xf numFmtId="43" fontId="264" fillId="66" borderId="68" xfId="20514" applyFont="1" applyFill="1" applyBorder="1" applyAlignment="1">
      <alignment horizontal="center" vertical="center"/>
    </xf>
    <xf numFmtId="0" fontId="264" fillId="66" borderId="68" xfId="0" applyFont="1" applyFill="1" applyBorder="1" applyAlignment="1">
      <alignment vertical="center" wrapText="1"/>
    </xf>
    <xf numFmtId="0" fontId="111" fillId="66" borderId="68" xfId="0" applyFont="1" applyFill="1" applyBorder="1" applyAlignment="1">
      <alignment vertical="center"/>
    </xf>
    <xf numFmtId="0" fontId="270" fillId="66" borderId="68" xfId="0" applyFont="1" applyFill="1" applyBorder="1" applyAlignment="1">
      <alignment vertical="center"/>
    </xf>
    <xf numFmtId="245" fontId="264" fillId="66" borderId="68" xfId="0" applyNumberFormat="1" applyFont="1" applyFill="1" applyBorder="1" applyAlignment="1">
      <alignment vertical="center"/>
    </xf>
    <xf numFmtId="0" fontId="264" fillId="66" borderId="68" xfId="0" quotePrefix="1" applyFont="1" applyFill="1" applyBorder="1" applyAlignment="1">
      <alignment horizontal="center" vertical="center" wrapText="1"/>
    </xf>
    <xf numFmtId="0" fontId="81" fillId="66" borderId="68" xfId="0" applyFont="1" applyFill="1" applyBorder="1" applyAlignment="1">
      <alignment vertical="center"/>
    </xf>
    <xf numFmtId="43" fontId="264" fillId="66" borderId="68" xfId="20514" applyFont="1" applyFill="1" applyBorder="1" applyAlignment="1">
      <alignment horizontal="right" vertical="center" wrapText="1"/>
    </xf>
    <xf numFmtId="0" fontId="83" fillId="66" borderId="68" xfId="0" quotePrefix="1" applyFont="1" applyFill="1" applyBorder="1" applyAlignment="1">
      <alignment horizontal="center" vertical="center" wrapText="1"/>
    </xf>
    <xf numFmtId="43" fontId="83" fillId="66" borderId="68" xfId="20514" applyFont="1" applyFill="1" applyBorder="1" applyAlignment="1">
      <alignment horizontal="right" vertical="center" wrapText="1"/>
    </xf>
    <xf numFmtId="0" fontId="81" fillId="0" borderId="68" xfId="20517" applyFont="1" applyBorder="1" applyAlignment="1">
      <alignment horizontal="justify" vertical="center" wrapText="1"/>
    </xf>
    <xf numFmtId="0" fontId="264" fillId="66" borderId="68" xfId="0" quotePrefix="1" applyFont="1" applyFill="1" applyBorder="1" applyAlignment="1">
      <alignment vertical="center" wrapText="1"/>
    </xf>
    <xf numFmtId="0" fontId="268" fillId="0" borderId="68" xfId="0" quotePrefix="1" applyFont="1" applyBorder="1" applyAlignment="1">
      <alignment horizontal="center" vertical="center" wrapText="1"/>
    </xf>
    <xf numFmtId="245" fontId="83" fillId="66" borderId="68" xfId="20514" applyNumberFormat="1" applyFont="1" applyFill="1" applyBorder="1" applyAlignment="1">
      <alignment horizontal="center" vertical="center" wrapText="1"/>
    </xf>
    <xf numFmtId="43" fontId="83" fillId="66" borderId="68" xfId="0" applyNumberFormat="1" applyFont="1" applyFill="1" applyBorder="1" applyAlignment="1">
      <alignment horizontal="center" vertical="center"/>
    </xf>
    <xf numFmtId="0" fontId="83" fillId="66" borderId="0" xfId="0" applyFont="1" applyFill="1" applyAlignment="1">
      <alignment horizontal="center" vertical="center"/>
    </xf>
    <xf numFmtId="0" fontId="268" fillId="66" borderId="68" xfId="0" applyFont="1" applyFill="1" applyBorder="1" applyAlignment="1">
      <alignment horizontal="center" vertical="center" wrapText="1"/>
    </xf>
    <xf numFmtId="245" fontId="83" fillId="66" borderId="68" xfId="20514" applyNumberFormat="1" applyFont="1" applyFill="1" applyBorder="1" applyAlignment="1">
      <alignment horizontal="right" vertical="center" wrapText="1"/>
    </xf>
    <xf numFmtId="0" fontId="83" fillId="66" borderId="68" xfId="0" quotePrefix="1" applyFont="1" applyFill="1" applyBorder="1" applyAlignment="1">
      <alignment vertical="center" wrapText="1"/>
    </xf>
    <xf numFmtId="0" fontId="83" fillId="66" borderId="68" xfId="20517" applyFont="1" applyFill="1" applyBorder="1" applyAlignment="1">
      <alignment horizontal="center" vertical="center" wrapText="1"/>
    </xf>
    <xf numFmtId="0" fontId="83" fillId="0" borderId="68" xfId="20517" applyFont="1" applyBorder="1" applyAlignment="1">
      <alignment horizontal="center" vertical="center" wrapText="1"/>
    </xf>
    <xf numFmtId="245" fontId="83" fillId="66" borderId="68" xfId="0" applyNumberFormat="1" applyFont="1" applyFill="1" applyBorder="1" applyAlignment="1">
      <alignment vertical="center"/>
    </xf>
    <xf numFmtId="43" fontId="264" fillId="66" borderId="68" xfId="20514" applyFont="1" applyFill="1" applyBorder="1" applyAlignment="1">
      <alignment vertical="center"/>
    </xf>
    <xf numFmtId="0" fontId="83" fillId="0" borderId="68" xfId="0" quotePrefix="1" applyFont="1" applyBorder="1" applyAlignment="1">
      <alignment vertical="center" wrapText="1"/>
    </xf>
    <xf numFmtId="0" fontId="81" fillId="0" borderId="68" xfId="0" applyFont="1" applyBorder="1" applyAlignment="1">
      <alignment vertical="center"/>
    </xf>
    <xf numFmtId="171" fontId="83" fillId="0" borderId="68" xfId="0" applyNumberFormat="1" applyFont="1" applyBorder="1" applyAlignment="1">
      <alignment vertical="center"/>
    </xf>
    <xf numFmtId="0" fontId="81" fillId="66" borderId="68" xfId="0" applyFont="1" applyFill="1" applyBorder="1" applyAlignment="1">
      <alignment vertical="center" wrapText="1"/>
    </xf>
    <xf numFmtId="0" fontId="268" fillId="0" borderId="68" xfId="0" applyFont="1" applyBorder="1" applyAlignment="1">
      <alignment horizontal="center" vertical="center" wrapText="1"/>
    </xf>
    <xf numFmtId="0" fontId="264" fillId="66" borderId="68" xfId="0" quotePrefix="1" applyFont="1" applyFill="1" applyBorder="1" applyAlignment="1">
      <alignment vertical="center"/>
    </xf>
    <xf numFmtId="0" fontId="83" fillId="66" borderId="68" xfId="0" quotePrefix="1" applyFont="1" applyFill="1" applyBorder="1" applyAlignment="1">
      <alignment vertical="center"/>
    </xf>
    <xf numFmtId="0" fontId="111" fillId="66" borderId="68" xfId="0" applyFont="1" applyFill="1" applyBorder="1" applyAlignment="1">
      <alignment vertical="center" wrapText="1"/>
    </xf>
    <xf numFmtId="43" fontId="83" fillId="66" borderId="68" xfId="0" applyNumberFormat="1" applyFont="1" applyFill="1" applyBorder="1" applyAlignment="1">
      <alignment vertical="center"/>
    </xf>
    <xf numFmtId="0" fontId="83" fillId="66" borderId="8" xfId="0" applyFont="1" applyFill="1" applyBorder="1" applyAlignment="1">
      <alignment vertical="center"/>
    </xf>
    <xf numFmtId="0" fontId="83" fillId="0" borderId="0" xfId="0" applyFont="1" applyAlignment="1">
      <alignment horizontal="center"/>
    </xf>
    <xf numFmtId="0" fontId="81" fillId="0" borderId="68" xfId="20517" applyFont="1" applyBorder="1" applyAlignment="1">
      <alignment horizontal="center" vertical="center" wrapText="1"/>
    </xf>
    <xf numFmtId="177" fontId="36" fillId="66" borderId="68" xfId="0" applyNumberFormat="1" applyFont="1" applyFill="1" applyBorder="1" applyAlignment="1">
      <alignment horizontal="center" vertical="center"/>
    </xf>
    <xf numFmtId="43" fontId="83" fillId="66" borderId="68" xfId="20514" applyFont="1" applyFill="1" applyBorder="1" applyAlignment="1">
      <alignment vertical="center"/>
    </xf>
    <xf numFmtId="43" fontId="36" fillId="66" borderId="68" xfId="20514" applyFont="1" applyFill="1" applyBorder="1" applyAlignment="1">
      <alignment horizontal="center" vertical="center"/>
    </xf>
    <xf numFmtId="0" fontId="264" fillId="67" borderId="68" xfId="0" applyFont="1" applyFill="1" applyBorder="1" applyAlignment="1">
      <alignment horizontal="center" vertical="center"/>
    </xf>
    <xf numFmtId="0" fontId="111" fillId="67" borderId="68" xfId="0" applyFont="1" applyFill="1" applyBorder="1" applyAlignment="1">
      <alignment horizontal="center" vertical="center"/>
    </xf>
    <xf numFmtId="0" fontId="270" fillId="67" borderId="68" xfId="0" applyFont="1" applyFill="1" applyBorder="1" applyAlignment="1">
      <alignment horizontal="center" vertical="center"/>
    </xf>
    <xf numFmtId="177" fontId="264" fillId="67" borderId="68" xfId="0" applyNumberFormat="1" applyFont="1" applyFill="1" applyBorder="1" applyAlignment="1">
      <alignment horizontal="center" vertical="center"/>
    </xf>
    <xf numFmtId="43" fontId="264" fillId="67" borderId="68" xfId="20514" applyFont="1" applyFill="1" applyBorder="1" applyAlignment="1">
      <alignment horizontal="center" vertical="center"/>
    </xf>
    <xf numFmtId="177" fontId="81" fillId="0" borderId="76" xfId="20514" applyNumberFormat="1" applyFont="1" applyFill="1" applyBorder="1" applyAlignment="1">
      <alignment horizontal="center" vertical="center" wrapText="1"/>
    </xf>
    <xf numFmtId="43" fontId="83" fillId="66" borderId="8" xfId="20514" applyFont="1" applyFill="1" applyBorder="1" applyAlignment="1">
      <alignment vertical="center"/>
    </xf>
    <xf numFmtId="0" fontId="264" fillId="0" borderId="0" xfId="0" applyFont="1"/>
    <xf numFmtId="43" fontId="264" fillId="0" borderId="68" xfId="20514" quotePrefix="1" applyFont="1" applyBorder="1" applyAlignment="1">
      <alignment horizontal="center" vertical="center" wrapText="1"/>
    </xf>
    <xf numFmtId="0" fontId="81" fillId="66" borderId="68" xfId="0" quotePrefix="1" applyFont="1" applyFill="1" applyBorder="1" applyAlignment="1">
      <alignment horizontal="center" vertical="center" wrapText="1"/>
    </xf>
    <xf numFmtId="0" fontId="81" fillId="66" borderId="0" xfId="0" applyFont="1" applyFill="1" applyAlignment="1">
      <alignment horizontal="center" vertical="center"/>
    </xf>
    <xf numFmtId="0" fontId="111" fillId="66" borderId="68" xfId="0" quotePrefix="1" applyFont="1" applyFill="1" applyBorder="1" applyAlignment="1">
      <alignment horizontal="center" vertical="center" wrapText="1"/>
    </xf>
    <xf numFmtId="43" fontId="264" fillId="0" borderId="68" xfId="20514" applyFont="1" applyFill="1" applyBorder="1" applyAlignment="1">
      <alignment vertical="center"/>
    </xf>
    <xf numFmtId="43" fontId="36" fillId="0" borderId="68" xfId="20514" applyFont="1" applyFill="1" applyBorder="1" applyAlignment="1">
      <alignment horizontal="center" vertical="center"/>
    </xf>
    <xf numFmtId="369" fontId="0" fillId="0" borderId="0" xfId="20514" applyNumberFormat="1" applyFont="1"/>
    <xf numFmtId="0" fontId="36" fillId="0" borderId="76" xfId="2612" applyFont="1" applyBorder="1" applyAlignment="1">
      <alignment horizontal="center" vertical="center"/>
    </xf>
    <xf numFmtId="0" fontId="36" fillId="0" borderId="76" xfId="2612" applyFont="1" applyBorder="1" applyAlignment="1">
      <alignment horizontal="justify" vertical="center" wrapText="1"/>
    </xf>
    <xf numFmtId="43" fontId="36" fillId="0" borderId="76" xfId="20514" applyFont="1" applyFill="1" applyBorder="1" applyAlignment="1">
      <alignment horizontal="right" vertical="center" wrapText="1"/>
    </xf>
    <xf numFmtId="0" fontId="111" fillId="0" borderId="78" xfId="0" applyFont="1" applyBorder="1" applyAlignment="1">
      <alignment horizontal="center" vertical="center" wrapText="1"/>
    </xf>
    <xf numFmtId="0" fontId="111" fillId="0" borderId="76" xfId="0" applyFont="1" applyBorder="1" applyAlignment="1">
      <alignment vertical="center" wrapText="1"/>
    </xf>
    <xf numFmtId="177" fontId="111" fillId="0" borderId="76" xfId="20514" applyNumberFormat="1" applyFont="1" applyFill="1" applyBorder="1" applyAlignment="1">
      <alignment horizontal="right" vertical="center" wrapText="1"/>
    </xf>
    <xf numFmtId="0" fontId="111" fillId="70" borderId="76" xfId="0" applyFont="1" applyFill="1" applyBorder="1" applyAlignment="1">
      <alignment horizontal="center" vertical="center" wrapText="1"/>
    </xf>
    <xf numFmtId="0" fontId="111" fillId="70" borderId="76" xfId="0" applyFont="1" applyFill="1" applyBorder="1" applyAlignment="1">
      <alignment vertical="center" wrapText="1"/>
    </xf>
    <xf numFmtId="177" fontId="111" fillId="70" borderId="76" xfId="20514" applyNumberFormat="1" applyFont="1" applyFill="1" applyBorder="1" applyAlignment="1">
      <alignment horizontal="right" vertical="center" wrapText="1"/>
    </xf>
    <xf numFmtId="0" fontId="111" fillId="0" borderId="76" xfId="0" applyFont="1" applyBorder="1" applyAlignment="1">
      <alignment horizontal="center" vertical="center" wrapText="1"/>
    </xf>
    <xf numFmtId="0" fontId="111" fillId="0" borderId="76" xfId="0" quotePrefix="1" applyFont="1" applyBorder="1" applyAlignment="1">
      <alignment horizontal="center" vertical="center" wrapText="1"/>
    </xf>
    <xf numFmtId="0" fontId="81" fillId="0" borderId="76" xfId="0" quotePrefix="1" applyFont="1" applyBorder="1" applyAlignment="1">
      <alignment horizontal="center" vertical="center" wrapText="1"/>
    </xf>
    <xf numFmtId="0" fontId="81" fillId="0" borderId="76" xfId="0" applyFont="1" applyBorder="1" applyAlignment="1">
      <alignment vertical="center" wrapText="1"/>
    </xf>
    <xf numFmtId="177" fontId="81" fillId="0" borderId="76" xfId="20514" applyNumberFormat="1" applyFont="1" applyFill="1" applyBorder="1" applyAlignment="1">
      <alignment horizontal="right" vertical="center" wrapText="1"/>
    </xf>
    <xf numFmtId="0" fontId="81" fillId="0" borderId="76" xfId="20517" applyFont="1" applyBorder="1" applyAlignment="1">
      <alignment horizontal="center" vertical="center" wrapText="1"/>
    </xf>
    <xf numFmtId="0" fontId="81" fillId="0" borderId="76" xfId="20517" quotePrefix="1" applyFont="1" applyBorder="1" applyAlignment="1">
      <alignment horizontal="center" vertical="center" wrapText="1"/>
    </xf>
    <xf numFmtId="0" fontId="81" fillId="0" borderId="76" xfId="0" quotePrefix="1" applyFont="1" applyBorder="1" applyAlignment="1">
      <alignment vertical="center" wrapText="1"/>
    </xf>
    <xf numFmtId="0" fontId="111" fillId="0" borderId="76" xfId="0" applyFont="1" applyBorder="1" applyAlignment="1">
      <alignment horizontal="left" vertical="center" wrapText="1"/>
    </xf>
    <xf numFmtId="177" fontId="81" fillId="0" borderId="76" xfId="20514" quotePrefix="1" applyNumberFormat="1" applyFont="1" applyFill="1" applyBorder="1" applyAlignment="1">
      <alignment horizontal="right" vertical="center" wrapText="1"/>
    </xf>
    <xf numFmtId="0" fontId="81" fillId="0" borderId="76" xfId="0" applyFont="1" applyBorder="1" applyAlignment="1">
      <alignment horizontal="center" vertical="center" wrapText="1"/>
    </xf>
    <xf numFmtId="0" fontId="111" fillId="0" borderId="76" xfId="0" quotePrefix="1" applyFont="1" applyBorder="1" applyAlignment="1">
      <alignment vertical="center" wrapText="1"/>
    </xf>
    <xf numFmtId="177" fontId="274" fillId="0" borderId="76" xfId="20514" applyNumberFormat="1" applyFont="1" applyFill="1" applyBorder="1" applyAlignment="1">
      <alignment horizontal="right" vertical="center" wrapText="1"/>
    </xf>
    <xf numFmtId="177" fontId="81" fillId="66" borderId="76" xfId="20514" applyNumberFormat="1" applyFont="1" applyFill="1" applyBorder="1" applyAlignment="1">
      <alignment horizontal="right" vertical="center" wrapText="1"/>
    </xf>
    <xf numFmtId="0" fontId="111" fillId="0" borderId="76" xfId="20517" applyFont="1" applyBorder="1" applyAlignment="1">
      <alignment horizontal="justify" vertical="center" wrapText="1"/>
    </xf>
    <xf numFmtId="0" fontId="111" fillId="0" borderId="76" xfId="20517" applyFont="1" applyBorder="1" applyAlignment="1">
      <alignment horizontal="center" vertical="center" wrapText="1"/>
    </xf>
    <xf numFmtId="0" fontId="111" fillId="0" borderId="6" xfId="20517" applyFont="1" applyBorder="1" applyAlignment="1">
      <alignment horizontal="center" vertical="center" wrapText="1"/>
    </xf>
    <xf numFmtId="0" fontId="275" fillId="0" borderId="76" xfId="0" quotePrefix="1" applyFont="1" applyBorder="1" applyAlignment="1">
      <alignment horizontal="center" vertical="center" wrapText="1"/>
    </xf>
    <xf numFmtId="177" fontId="275" fillId="0" borderId="76" xfId="20514" applyNumberFormat="1" applyFont="1" applyFill="1" applyBorder="1" applyAlignment="1">
      <alignment horizontal="right" vertical="center" wrapText="1"/>
    </xf>
    <xf numFmtId="0" fontId="81" fillId="0" borderId="76" xfId="20517" applyFont="1" applyBorder="1" applyAlignment="1">
      <alignment horizontal="justify" vertical="center" wrapText="1"/>
    </xf>
    <xf numFmtId="0" fontId="81" fillId="0" borderId="6" xfId="20517" quotePrefix="1" applyFont="1" applyBorder="1" applyAlignment="1">
      <alignment horizontal="center" vertical="center" wrapText="1"/>
    </xf>
    <xf numFmtId="0" fontId="275" fillId="0" borderId="76" xfId="0" applyFont="1" applyBorder="1" applyAlignment="1">
      <alignment vertical="center" wrapText="1"/>
    </xf>
    <xf numFmtId="0" fontId="81" fillId="0" borderId="79" xfId="0" quotePrefix="1" applyFont="1" applyBorder="1" applyAlignment="1">
      <alignment horizontal="center" vertical="center" wrapText="1"/>
    </xf>
    <xf numFmtId="3" fontId="81" fillId="0" borderId="76" xfId="20518" quotePrefix="1" applyNumberFormat="1" applyFont="1" applyBorder="1" applyAlignment="1">
      <alignment horizontal="center" vertical="center" wrapText="1"/>
    </xf>
    <xf numFmtId="0" fontId="81" fillId="0" borderId="76" xfId="0" quotePrefix="1" applyFont="1" applyBorder="1" applyAlignment="1">
      <alignment horizontal="center" vertical="center"/>
    </xf>
    <xf numFmtId="0" fontId="81" fillId="0" borderId="76" xfId="0" applyFont="1" applyBorder="1" applyAlignment="1">
      <alignment horizontal="left" vertical="center" wrapText="1"/>
    </xf>
    <xf numFmtId="3" fontId="81" fillId="0" borderId="76" xfId="20518" applyNumberFormat="1" applyFont="1" applyBorder="1" applyAlignment="1">
      <alignment horizontal="center" vertical="center" wrapText="1"/>
    </xf>
    <xf numFmtId="3" fontId="81" fillId="0" borderId="76" xfId="20518" applyNumberFormat="1" applyFont="1" applyBorder="1" applyAlignment="1">
      <alignment horizontal="left" vertical="center" wrapText="1"/>
    </xf>
    <xf numFmtId="1" fontId="81" fillId="0" borderId="76" xfId="20518" applyNumberFormat="1" applyFont="1" applyBorder="1" applyAlignment="1">
      <alignment horizontal="center" vertical="center" wrapText="1"/>
    </xf>
    <xf numFmtId="357" fontId="81" fillId="0" borderId="76" xfId="0" applyNumberFormat="1" applyFont="1" applyBorder="1" applyAlignment="1">
      <alignment vertical="center" wrapText="1"/>
    </xf>
    <xf numFmtId="1" fontId="81" fillId="0" borderId="76" xfId="20518" applyNumberFormat="1" applyFont="1" applyBorder="1" applyAlignment="1">
      <alignment horizontal="left" vertical="center" wrapText="1"/>
    </xf>
    <xf numFmtId="1" fontId="81" fillId="0" borderId="76" xfId="20518" quotePrefix="1" applyNumberFormat="1" applyFont="1" applyBorder="1" applyAlignment="1">
      <alignment horizontal="center" vertical="center" wrapText="1"/>
    </xf>
    <xf numFmtId="1" fontId="81" fillId="0" borderId="76" xfId="20518" applyNumberFormat="1" applyFont="1" applyBorder="1" applyAlignment="1">
      <alignment vertical="center" wrapText="1"/>
    </xf>
    <xf numFmtId="357" fontId="81" fillId="0" borderId="76" xfId="0" applyNumberFormat="1" applyFont="1" applyBorder="1" applyAlignment="1">
      <alignment horizontal="left" vertical="center" wrapText="1"/>
    </xf>
    <xf numFmtId="357" fontId="81" fillId="0" borderId="76" xfId="0" applyNumberFormat="1" applyFont="1" applyBorder="1" applyAlignment="1">
      <alignment horizontal="center" vertical="center" wrapText="1"/>
    </xf>
    <xf numFmtId="0" fontId="81" fillId="70" borderId="76" xfId="0" quotePrefix="1" applyFont="1" applyFill="1" applyBorder="1" applyAlignment="1">
      <alignment horizontal="center" vertical="center"/>
    </xf>
    <xf numFmtId="1" fontId="81" fillId="70" borderId="76" xfId="20518" applyNumberFormat="1" applyFont="1" applyFill="1" applyBorder="1" applyAlignment="1">
      <alignment vertical="center" wrapText="1"/>
    </xf>
    <xf numFmtId="0" fontId="81" fillId="70" borderId="76" xfId="0" applyFont="1" applyFill="1" applyBorder="1" applyAlignment="1">
      <alignment horizontal="center" vertical="center" wrapText="1"/>
    </xf>
    <xf numFmtId="0" fontId="81" fillId="70" borderId="76" xfId="0" quotePrefix="1" applyFont="1" applyFill="1" applyBorder="1" applyAlignment="1">
      <alignment horizontal="center" vertical="center" wrapText="1"/>
    </xf>
    <xf numFmtId="177" fontId="81" fillId="70" borderId="76" xfId="20514" applyNumberFormat="1" applyFont="1" applyFill="1" applyBorder="1" applyAlignment="1">
      <alignment horizontal="right" vertical="center" wrapText="1"/>
    </xf>
    <xf numFmtId="1" fontId="81" fillId="70" borderId="76" xfId="20518" applyNumberFormat="1" applyFont="1" applyFill="1" applyBorder="1" applyAlignment="1">
      <alignment horizontal="center" vertical="center" wrapText="1"/>
    </xf>
    <xf numFmtId="0" fontId="275" fillId="0" borderId="76" xfId="0" applyFont="1" applyBorder="1" applyAlignment="1">
      <alignment horizontal="center" vertical="center" wrapText="1"/>
    </xf>
    <xf numFmtId="0" fontId="275" fillId="0" borderId="76" xfId="0" applyFont="1" applyBorder="1" applyAlignment="1">
      <alignment horizontal="left" vertical="center" wrapText="1"/>
    </xf>
    <xf numFmtId="0" fontId="81" fillId="0" borderId="79" xfId="0" applyFont="1" applyBorder="1" applyAlignment="1">
      <alignment vertical="center" wrapText="1"/>
    </xf>
    <xf numFmtId="177" fontId="0" fillId="0" borderId="0" xfId="0" applyNumberFormat="1"/>
    <xf numFmtId="0" fontId="81" fillId="0" borderId="9" xfId="0" applyFont="1" applyBorder="1" applyAlignment="1">
      <alignment horizontal="center" vertical="center" wrapText="1"/>
    </xf>
    <xf numFmtId="0" fontId="83" fillId="0" borderId="76" xfId="0" applyFont="1" applyBorder="1"/>
    <xf numFmtId="43" fontId="83" fillId="0" borderId="76" xfId="20514" applyFont="1" applyFill="1" applyBorder="1"/>
    <xf numFmtId="369" fontId="83" fillId="0" borderId="76" xfId="20514" applyNumberFormat="1" applyFont="1" applyFill="1" applyBorder="1"/>
    <xf numFmtId="43" fontId="83" fillId="66" borderId="0" xfId="20514" applyFont="1" applyFill="1" applyAlignment="1">
      <alignment vertical="center"/>
    </xf>
    <xf numFmtId="43" fontId="83" fillId="0" borderId="68" xfId="20514" applyFont="1" applyBorder="1" applyAlignment="1">
      <alignment horizontal="center" vertical="center" wrapText="1"/>
    </xf>
    <xf numFmtId="43" fontId="264" fillId="0" borderId="76" xfId="20514" applyFont="1" applyFill="1" applyBorder="1"/>
    <xf numFmtId="0" fontId="264" fillId="0" borderId="76" xfId="0" applyFont="1" applyBorder="1"/>
    <xf numFmtId="369" fontId="264" fillId="0" borderId="76" xfId="20514" applyNumberFormat="1" applyFont="1" applyFill="1" applyBorder="1"/>
    <xf numFmtId="0" fontId="111" fillId="69" borderId="76" xfId="0" applyFont="1" applyFill="1" applyBorder="1" applyAlignment="1">
      <alignment horizontal="center" vertical="center" wrapText="1"/>
    </xf>
    <xf numFmtId="0" fontId="111" fillId="69" borderId="76" xfId="0" applyFont="1" applyFill="1" applyBorder="1" applyAlignment="1">
      <alignment vertical="center" wrapText="1"/>
    </xf>
    <xf numFmtId="177" fontId="111" fillId="69" borderId="76" xfId="20514" applyNumberFormat="1" applyFont="1" applyFill="1" applyBorder="1" applyAlignment="1">
      <alignment horizontal="right" vertical="center" wrapText="1"/>
    </xf>
    <xf numFmtId="43" fontId="81" fillId="0" borderId="76" xfId="20514" applyFont="1" applyFill="1" applyBorder="1" applyAlignment="1">
      <alignment horizontal="right" vertical="center" wrapText="1"/>
    </xf>
    <xf numFmtId="43" fontId="83" fillId="0" borderId="76" xfId="0" applyNumberFormat="1" applyFont="1" applyBorder="1"/>
    <xf numFmtId="43" fontId="264" fillId="0" borderId="76" xfId="0" applyNumberFormat="1" applyFont="1" applyBorder="1"/>
    <xf numFmtId="43" fontId="273" fillId="0" borderId="76" xfId="20514" applyFont="1" applyFill="1" applyBorder="1"/>
    <xf numFmtId="0" fontId="273" fillId="0" borderId="76" xfId="0" applyFont="1" applyBorder="1"/>
    <xf numFmtId="43" fontId="273" fillId="0" borderId="76" xfId="0" applyNumberFormat="1" applyFont="1" applyBorder="1"/>
    <xf numFmtId="369" fontId="273" fillId="0" borderId="76" xfId="20514" applyNumberFormat="1" applyFont="1" applyFill="1" applyBorder="1"/>
    <xf numFmtId="0" fontId="273" fillId="0" borderId="0" xfId="0" applyFont="1"/>
    <xf numFmtId="0" fontId="111" fillId="68" borderId="76" xfId="0" applyFont="1" applyFill="1" applyBorder="1" applyAlignment="1">
      <alignment horizontal="center" vertical="center" wrapText="1"/>
    </xf>
    <xf numFmtId="0" fontId="111" fillId="68" borderId="76" xfId="0" applyFont="1" applyFill="1" applyBorder="1" applyAlignment="1">
      <alignment vertical="center" wrapText="1"/>
    </xf>
    <xf numFmtId="0" fontId="264" fillId="68" borderId="76" xfId="0" applyFont="1" applyFill="1" applyBorder="1"/>
    <xf numFmtId="43" fontId="264" fillId="68" borderId="76" xfId="20514" applyFont="1" applyFill="1" applyBorder="1"/>
    <xf numFmtId="43" fontId="264" fillId="68" borderId="76" xfId="0" applyNumberFormat="1" applyFont="1" applyFill="1" applyBorder="1"/>
    <xf numFmtId="369" fontId="264" fillId="68" borderId="76" xfId="20514" applyNumberFormat="1" applyFont="1" applyFill="1" applyBorder="1"/>
    <xf numFmtId="169" fontId="264" fillId="68" borderId="76" xfId="0" applyNumberFormat="1" applyFont="1" applyFill="1" applyBorder="1"/>
    <xf numFmtId="369" fontId="36" fillId="0" borderId="76" xfId="20514" applyNumberFormat="1" applyFont="1" applyFill="1" applyBorder="1" applyAlignment="1">
      <alignment horizontal="right" vertical="center" wrapText="1"/>
    </xf>
    <xf numFmtId="169" fontId="83" fillId="66" borderId="0" xfId="0" applyNumberFormat="1" applyFont="1" applyFill="1" applyAlignment="1">
      <alignment vertical="center"/>
    </xf>
    <xf numFmtId="0" fontId="83" fillId="66" borderId="68" xfId="0" applyFont="1" applyFill="1" applyBorder="1" applyAlignment="1">
      <alignment horizontal="left" vertical="center" wrapText="1"/>
    </xf>
    <xf numFmtId="0" fontId="83" fillId="66" borderId="68" xfId="0" quotePrefix="1" applyFont="1" applyFill="1" applyBorder="1" applyAlignment="1">
      <alignment horizontal="left" vertical="center" wrapText="1"/>
    </xf>
    <xf numFmtId="0" fontId="264" fillId="66" borderId="68" xfId="0" applyFont="1" applyFill="1" applyBorder="1" applyAlignment="1">
      <alignment horizontal="left" vertical="center"/>
    </xf>
    <xf numFmtId="0" fontId="36" fillId="66" borderId="76" xfId="0" applyFont="1" applyFill="1" applyBorder="1" applyAlignment="1">
      <alignment horizontal="center" vertical="center" wrapText="1"/>
    </xf>
    <xf numFmtId="43" fontId="261" fillId="0" borderId="77" xfId="20514" applyFont="1" applyFill="1" applyBorder="1" applyAlignment="1">
      <alignment horizontal="center" vertical="center" wrapText="1"/>
    </xf>
    <xf numFmtId="0" fontId="261" fillId="66" borderId="79" xfId="20516" applyFont="1" applyFill="1" applyBorder="1" applyAlignment="1">
      <alignment horizontal="center" vertical="center" wrapText="1"/>
    </xf>
    <xf numFmtId="3" fontId="261" fillId="66" borderId="79" xfId="0" applyNumberFormat="1" applyFont="1" applyFill="1" applyBorder="1" applyAlignment="1">
      <alignment horizontal="center" vertical="center" wrapText="1"/>
    </xf>
    <xf numFmtId="43" fontId="261" fillId="0" borderId="79" xfId="20514" applyFont="1" applyFill="1" applyBorder="1" applyAlignment="1">
      <alignment horizontal="right" vertical="center" wrapText="1"/>
    </xf>
    <xf numFmtId="0" fontId="261" fillId="69" borderId="79" xfId="20516" applyFont="1" applyFill="1" applyBorder="1" applyAlignment="1">
      <alignment horizontal="center" vertical="center" wrapText="1"/>
    </xf>
    <xf numFmtId="3" fontId="261" fillId="69" borderId="79" xfId="20514" applyNumberFormat="1" applyFont="1" applyFill="1" applyBorder="1" applyAlignment="1">
      <alignment horizontal="right" vertical="center" wrapText="1"/>
    </xf>
    <xf numFmtId="0" fontId="262" fillId="66" borderId="61" xfId="0" applyFont="1" applyFill="1" applyBorder="1" applyAlignment="1">
      <alignment horizontal="center" vertical="center"/>
    </xf>
    <xf numFmtId="0" fontId="262" fillId="66" borderId="61" xfId="0" applyFont="1" applyFill="1" applyBorder="1" applyAlignment="1">
      <alignment vertical="center" wrapText="1"/>
    </xf>
    <xf numFmtId="0" fontId="262"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43" fontId="262" fillId="66" borderId="61" xfId="20514" applyFont="1" applyFill="1" applyBorder="1" applyAlignment="1">
      <alignment horizontal="right" vertical="center"/>
    </xf>
    <xf numFmtId="0" fontId="260" fillId="66" borderId="61" xfId="0" quotePrefix="1" applyFont="1" applyFill="1" applyBorder="1" applyAlignment="1">
      <alignment horizontal="center" vertical="center"/>
    </xf>
    <xf numFmtId="1" fontId="36" fillId="66" borderId="61" xfId="20518" applyNumberFormat="1" applyFont="1" applyFill="1" applyBorder="1" applyAlignment="1">
      <alignment vertical="center" wrapText="1"/>
    </xf>
    <xf numFmtId="0" fontId="36" fillId="66" borderId="61" xfId="4615" applyFont="1" applyFill="1" applyBorder="1" applyAlignment="1">
      <alignment horizontal="center" vertical="center" wrapText="1"/>
    </xf>
    <xf numFmtId="3" fontId="260" fillId="66" borderId="61" xfId="20514" applyNumberFormat="1" applyFont="1" applyFill="1" applyBorder="1" applyAlignment="1">
      <alignment horizontal="right" vertical="center"/>
    </xf>
    <xf numFmtId="43" fontId="260" fillId="0" borderId="61" xfId="20514" applyFont="1" applyFill="1" applyBorder="1" applyAlignment="1">
      <alignment horizontal="right" vertical="center"/>
    </xf>
    <xf numFmtId="0" fontId="36" fillId="0" borderId="61" xfId="20514" applyNumberFormat="1" applyFont="1" applyFill="1" applyBorder="1" applyAlignment="1">
      <alignment horizontal="right" vertical="center"/>
    </xf>
    <xf numFmtId="0" fontId="36" fillId="66" borderId="61" xfId="0" applyFont="1" applyFill="1" applyBorder="1" applyAlignment="1">
      <alignment horizontal="left" vertical="center" wrapText="1"/>
    </xf>
    <xf numFmtId="0" fontId="36" fillId="66" borderId="61" xfId="0" applyFont="1" applyFill="1" applyBorder="1" applyAlignment="1">
      <alignment horizontal="center" vertical="center" wrapText="1"/>
    </xf>
    <xf numFmtId="43" fontId="276" fillId="0" borderId="61" xfId="20514" applyFont="1" applyFill="1" applyBorder="1" applyAlignment="1">
      <alignment horizontal="right" vertical="center"/>
    </xf>
    <xf numFmtId="0" fontId="262" fillId="0" borderId="21" xfId="0" applyFont="1" applyBorder="1" applyAlignment="1">
      <alignment horizontal="center" vertical="center"/>
    </xf>
    <xf numFmtId="0" fontId="262" fillId="0" borderId="21" xfId="0" applyFont="1" applyBorder="1" applyAlignment="1">
      <alignment vertical="center" wrapText="1"/>
    </xf>
    <xf numFmtId="0" fontId="262" fillId="0" borderId="21" xfId="0" applyFont="1" applyBorder="1" applyAlignment="1">
      <alignment horizontal="center" vertical="center" wrapText="1"/>
    </xf>
    <xf numFmtId="3" fontId="262" fillId="71" borderId="21" xfId="20514" applyNumberFormat="1" applyFont="1" applyFill="1" applyBorder="1" applyAlignment="1">
      <alignment horizontal="right" vertical="center"/>
    </xf>
    <xf numFmtId="43" fontId="262" fillId="0" borderId="21" xfId="20514" applyFont="1" applyFill="1" applyBorder="1" applyAlignment="1">
      <alignment horizontal="right" vertical="center"/>
    </xf>
    <xf numFmtId="0" fontId="260" fillId="66" borderId="61" xfId="0" applyFont="1" applyFill="1" applyBorder="1" applyAlignment="1">
      <alignment horizontal="center" vertical="center"/>
    </xf>
    <xf numFmtId="0" fontId="36" fillId="66" borderId="61" xfId="4615" applyFont="1" applyFill="1" applyBorder="1" applyAlignment="1">
      <alignment horizontal="left" vertical="center"/>
    </xf>
    <xf numFmtId="0" fontId="36" fillId="66" borderId="61" xfId="4615" applyFont="1" applyFill="1" applyBorder="1" applyAlignment="1">
      <alignment horizontal="center" vertical="center"/>
    </xf>
    <xf numFmtId="43" fontId="260" fillId="0" borderId="61" xfId="20514" quotePrefix="1" applyFont="1" applyFill="1" applyBorder="1" applyAlignment="1">
      <alignment horizontal="right" vertical="center"/>
    </xf>
    <xf numFmtId="0" fontId="260" fillId="66" borderId="81" xfId="0" applyFont="1" applyFill="1" applyBorder="1" applyAlignment="1">
      <alignment horizontal="center" vertical="center"/>
    </xf>
    <xf numFmtId="0" fontId="36" fillId="66" borderId="81" xfId="4615" applyFont="1" applyFill="1" applyBorder="1" applyAlignment="1">
      <alignment horizontal="left" vertical="center" wrapText="1"/>
    </xf>
    <xf numFmtId="0" fontId="36" fillId="66" borderId="81" xfId="4615" applyFont="1" applyFill="1" applyBorder="1" applyAlignment="1">
      <alignment horizontal="center" vertical="center" wrapText="1"/>
    </xf>
    <xf numFmtId="3" fontId="260" fillId="66" borderId="81" xfId="20514" applyNumberFormat="1" applyFont="1" applyFill="1" applyBorder="1" applyAlignment="1">
      <alignment horizontal="right" vertical="center"/>
    </xf>
    <xf numFmtId="43" fontId="260" fillId="0" borderId="81" xfId="20514" applyFont="1" applyFill="1" applyBorder="1" applyAlignment="1">
      <alignment horizontal="right" vertical="center"/>
    </xf>
    <xf numFmtId="0" fontId="36" fillId="0" borderId="81" xfId="20514" applyNumberFormat="1" applyFont="1" applyFill="1" applyBorder="1" applyAlignment="1">
      <alignment horizontal="right" vertical="center"/>
    </xf>
    <xf numFmtId="43" fontId="260" fillId="0" borderId="81" xfId="20514" quotePrefix="1" applyFont="1" applyFill="1" applyBorder="1" applyAlignment="1">
      <alignment horizontal="right" vertical="center"/>
    </xf>
    <xf numFmtId="0" fontId="262" fillId="66" borderId="81" xfId="0" applyFont="1" applyFill="1" applyBorder="1" applyAlignment="1">
      <alignment horizontal="center" vertical="center"/>
    </xf>
    <xf numFmtId="0" fontId="262" fillId="66" borderId="81" xfId="0" applyFont="1" applyFill="1" applyBorder="1" applyAlignment="1">
      <alignment vertical="center" wrapText="1"/>
    </xf>
    <xf numFmtId="0" fontId="262" fillId="66" borderId="81" xfId="0" applyFont="1" applyFill="1" applyBorder="1" applyAlignment="1">
      <alignment horizontal="center" vertical="center" wrapText="1"/>
    </xf>
    <xf numFmtId="3" fontId="262" fillId="66" borderId="81" xfId="20514" applyNumberFormat="1" applyFont="1" applyFill="1" applyBorder="1" applyAlignment="1">
      <alignment horizontal="right" vertical="center"/>
    </xf>
    <xf numFmtId="43" fontId="262" fillId="0" borderId="81" xfId="20514" applyFont="1" applyFill="1" applyBorder="1" applyAlignment="1">
      <alignment horizontal="right" vertical="center"/>
    </xf>
    <xf numFmtId="0" fontId="262" fillId="0" borderId="81" xfId="20514" applyNumberFormat="1" applyFont="1" applyFill="1" applyBorder="1" applyAlignment="1">
      <alignment horizontal="right" vertical="center"/>
    </xf>
    <xf numFmtId="0" fontId="260" fillId="66" borderId="81" xfId="0" quotePrefix="1" applyFont="1" applyFill="1" applyBorder="1" applyAlignment="1">
      <alignment horizontal="center" vertical="center"/>
    </xf>
    <xf numFmtId="0" fontId="260" fillId="66" borderId="81" xfId="0" applyFont="1" applyFill="1" applyBorder="1" applyAlignment="1">
      <alignment vertical="center" wrapText="1"/>
    </xf>
    <xf numFmtId="0" fontId="260" fillId="66" borderId="81" xfId="0" applyFont="1" applyFill="1" applyBorder="1" applyAlignment="1">
      <alignment horizontal="center" vertical="center" wrapText="1"/>
    </xf>
    <xf numFmtId="0" fontId="260" fillId="0" borderId="81" xfId="20514" quotePrefix="1" applyNumberFormat="1" applyFont="1" applyFill="1" applyBorder="1" applyAlignment="1">
      <alignment horizontal="right" vertical="center"/>
    </xf>
    <xf numFmtId="177" fontId="36" fillId="66" borderId="81" xfId="20514" applyNumberFormat="1" applyFont="1" applyFill="1" applyBorder="1" applyAlignment="1">
      <alignment horizontal="left" vertical="center" wrapText="1"/>
    </xf>
    <xf numFmtId="177" fontId="36" fillId="66" borderId="81" xfId="20514" applyNumberFormat="1" applyFont="1" applyFill="1" applyBorder="1" applyAlignment="1">
      <alignment horizontal="center" vertical="center" wrapText="1"/>
    </xf>
    <xf numFmtId="0" fontId="36" fillId="66" borderId="81" xfId="0" applyFont="1" applyFill="1" applyBorder="1" applyAlignment="1">
      <alignment horizontal="center" vertical="center" wrapText="1"/>
    </xf>
    <xf numFmtId="0" fontId="36" fillId="66" borderId="81" xfId="0" applyFont="1" applyFill="1" applyBorder="1" applyAlignment="1">
      <alignment vertical="center" wrapText="1"/>
    </xf>
    <xf numFmtId="3" fontId="260" fillId="66" borderId="81" xfId="0" applyNumberFormat="1" applyFont="1" applyFill="1" applyBorder="1" applyAlignment="1">
      <alignment horizontal="right" vertical="center"/>
    </xf>
    <xf numFmtId="43" fontId="260" fillId="0" borderId="76" xfId="20514" applyFont="1" applyFill="1" applyBorder="1" applyAlignment="1">
      <alignment horizontal="right"/>
    </xf>
    <xf numFmtId="0" fontId="261" fillId="69" borderId="76" xfId="20516" applyFont="1" applyFill="1" applyBorder="1" applyAlignment="1">
      <alignment horizontal="left" vertical="center" wrapText="1"/>
    </xf>
    <xf numFmtId="0" fontId="261" fillId="69" borderId="76" xfId="20516" applyFont="1" applyFill="1" applyBorder="1" applyAlignment="1">
      <alignment horizontal="center" vertical="center" wrapText="1"/>
    </xf>
    <xf numFmtId="3" fontId="262" fillId="69" borderId="76" xfId="0" applyNumberFormat="1" applyFont="1" applyFill="1" applyBorder="1"/>
    <xf numFmtId="0" fontId="261" fillId="0" borderId="81" xfId="2612" applyFont="1" applyBorder="1" applyAlignment="1">
      <alignment horizontal="center" vertical="center"/>
    </xf>
    <xf numFmtId="3" fontId="261" fillId="0" borderId="76" xfId="2612" applyNumberFormat="1" applyFont="1" applyBorder="1" applyAlignment="1">
      <alignment horizontal="right" vertical="center"/>
    </xf>
    <xf numFmtId="43" fontId="260" fillId="0" borderId="76" xfId="20514" applyFont="1" applyFill="1" applyBorder="1" applyAlignment="1">
      <alignment horizontal="right" vertical="center"/>
    </xf>
    <xf numFmtId="43" fontId="260" fillId="0" borderId="76" xfId="20514" quotePrefix="1" applyFont="1" applyFill="1" applyBorder="1" applyAlignment="1">
      <alignment horizontal="right" vertical="center"/>
    </xf>
    <xf numFmtId="3" fontId="261" fillId="0" borderId="76" xfId="1674" applyNumberFormat="1" applyFont="1" applyFill="1" applyBorder="1" applyAlignment="1" applyProtection="1">
      <alignment horizontal="right" vertical="center" wrapText="1"/>
      <protection locked="0"/>
    </xf>
    <xf numFmtId="43" fontId="262" fillId="0" borderId="76" xfId="20514" applyFont="1" applyFill="1" applyBorder="1" applyAlignment="1">
      <alignment horizontal="right" vertical="center"/>
    </xf>
    <xf numFmtId="0" fontId="36" fillId="0" borderId="76" xfId="0" applyFont="1" applyBorder="1" applyAlignment="1">
      <alignment horizontal="center" vertical="center" wrapText="1"/>
    </xf>
    <xf numFmtId="43" fontId="261" fillId="0" borderId="76" xfId="20514" applyFont="1" applyFill="1" applyBorder="1" applyAlignment="1">
      <alignment horizontal="right" vertical="center"/>
    </xf>
    <xf numFmtId="0" fontId="36" fillId="0" borderId="81" xfId="2612" applyFont="1" applyBorder="1" applyAlignment="1">
      <alignment horizontal="center" vertical="center"/>
    </xf>
    <xf numFmtId="0" fontId="36" fillId="0" borderId="76" xfId="20513" applyFont="1" applyBorder="1" applyAlignment="1">
      <alignment horizontal="left" vertical="center" wrapText="1"/>
    </xf>
    <xf numFmtId="0" fontId="36" fillId="0" borderId="76" xfId="20513" applyFont="1" applyBorder="1" applyAlignment="1">
      <alignment horizontal="center" vertical="center" wrapText="1"/>
    </xf>
    <xf numFmtId="3" fontId="36" fillId="0" borderId="76" xfId="2612" applyNumberFormat="1" applyFont="1" applyBorder="1" applyAlignment="1">
      <alignment horizontal="right" vertical="center" wrapText="1"/>
    </xf>
    <xf numFmtId="3" fontId="36" fillId="0" borderId="76" xfId="1674" applyNumberFormat="1" applyFont="1" applyFill="1" applyBorder="1" applyAlignment="1" applyProtection="1">
      <alignment horizontal="right" vertical="center" wrapText="1"/>
      <protection locked="0"/>
    </xf>
    <xf numFmtId="0" fontId="261" fillId="0" borderId="76" xfId="2612" quotePrefix="1" applyFont="1" applyBorder="1" applyAlignment="1">
      <alignment horizontal="center" vertical="center"/>
    </xf>
    <xf numFmtId="0" fontId="36" fillId="0" borderId="76" xfId="2612" applyFont="1" applyBorder="1" applyAlignment="1">
      <alignment horizontal="center" vertical="center" wrapText="1"/>
    </xf>
    <xf numFmtId="0" fontId="260" fillId="0" borderId="76" xfId="0" applyFont="1" applyBorder="1"/>
    <xf numFmtId="0" fontId="260" fillId="0" borderId="76" xfId="20514" applyNumberFormat="1" applyFont="1" applyFill="1" applyBorder="1" applyAlignment="1">
      <alignment horizontal="right"/>
    </xf>
    <xf numFmtId="43" fontId="260" fillId="0" borderId="76" xfId="20514" quotePrefix="1" applyFont="1" applyFill="1" applyBorder="1" applyAlignment="1">
      <alignment horizontal="right"/>
    </xf>
    <xf numFmtId="0" fontId="36" fillId="0" borderId="76" xfId="2612" quotePrefix="1" applyFont="1" applyBorder="1" applyAlignment="1">
      <alignment horizontal="center" vertical="center"/>
    </xf>
    <xf numFmtId="177" fontId="36" fillId="0" borderId="76" xfId="20514" applyNumberFormat="1" applyFont="1" applyFill="1" applyBorder="1" applyAlignment="1">
      <alignment horizontal="left" vertical="center" wrapText="1"/>
    </xf>
    <xf numFmtId="177" fontId="36" fillId="0" borderId="76" xfId="20514" applyNumberFormat="1" applyFont="1" applyFill="1" applyBorder="1" applyAlignment="1">
      <alignment horizontal="center" vertical="center" wrapText="1"/>
    </xf>
    <xf numFmtId="0" fontId="36" fillId="0" borderId="76" xfId="0" applyFont="1" applyBorder="1" applyAlignment="1">
      <alignment vertical="center" wrapText="1"/>
    </xf>
    <xf numFmtId="0" fontId="261" fillId="66" borderId="76" xfId="0" applyFont="1" applyFill="1" applyBorder="1" applyAlignment="1">
      <alignment vertical="center" wrapText="1"/>
    </xf>
    <xf numFmtId="0" fontId="261" fillId="0" borderId="76" xfId="20513" applyFont="1" applyBorder="1" applyAlignment="1">
      <alignment horizontal="left" vertical="center" wrapText="1"/>
    </xf>
    <xf numFmtId="0" fontId="261" fillId="0" borderId="76" xfId="2612" applyFont="1" applyBorder="1" applyAlignment="1">
      <alignment horizontal="center" vertical="center"/>
    </xf>
    <xf numFmtId="0" fontId="261" fillId="0" borderId="76" xfId="2612" applyFont="1" applyBorder="1" applyAlignment="1">
      <alignment horizontal="justify" vertical="center" wrapText="1"/>
    </xf>
    <xf numFmtId="0" fontId="261" fillId="0" borderId="76" xfId="2612" applyFont="1" applyBorder="1" applyAlignment="1">
      <alignment horizontal="center" vertical="center" wrapText="1"/>
    </xf>
    <xf numFmtId="3" fontId="261" fillId="0" borderId="76" xfId="2612" applyNumberFormat="1" applyFont="1" applyBorder="1" applyAlignment="1">
      <alignment horizontal="right" vertical="center" wrapText="1"/>
    </xf>
    <xf numFmtId="43" fontId="261" fillId="0" borderId="76" xfId="20514" applyFont="1" applyFill="1" applyBorder="1" applyAlignment="1">
      <alignment horizontal="right" vertical="center" wrapText="1"/>
    </xf>
    <xf numFmtId="0" fontId="261" fillId="0" borderId="76" xfId="20514" applyNumberFormat="1" applyFont="1" applyFill="1" applyBorder="1" applyAlignment="1">
      <alignment horizontal="right" vertical="center" wrapText="1"/>
    </xf>
    <xf numFmtId="43" fontId="261" fillId="0" borderId="76" xfId="2612" applyNumberFormat="1" applyFont="1" applyBorder="1" applyAlignment="1">
      <alignment horizontal="right" vertical="center" wrapText="1"/>
    </xf>
    <xf numFmtId="0" fontId="261" fillId="0" borderId="76" xfId="20513" applyFont="1" applyBorder="1" applyAlignment="1">
      <alignment horizontal="center" vertical="center" wrapText="1"/>
    </xf>
    <xf numFmtId="43" fontId="262" fillId="0" borderId="76" xfId="20514" quotePrefix="1" applyFont="1" applyFill="1" applyBorder="1" applyAlignment="1">
      <alignment horizontal="right"/>
    </xf>
    <xf numFmtId="0" fontId="261" fillId="66" borderId="77" xfId="0" applyFont="1" applyFill="1" applyBorder="1" applyAlignment="1">
      <alignment vertical="center" wrapText="1"/>
    </xf>
    <xf numFmtId="0" fontId="261" fillId="0" borderId="77" xfId="0" applyFont="1" applyBorder="1" applyAlignment="1">
      <alignment horizontal="center" vertical="center" wrapText="1"/>
    </xf>
    <xf numFmtId="369" fontId="83" fillId="0" borderId="76" xfId="20514" applyNumberFormat="1" applyFont="1" applyFill="1" applyBorder="1" applyAlignment="1">
      <alignment horizontal="center" vertical="center"/>
    </xf>
    <xf numFmtId="0" fontId="264" fillId="0" borderId="76" xfId="20518" applyFont="1" applyBorder="1" applyAlignment="1">
      <alignment horizontal="center" vertical="center" wrapText="1"/>
    </xf>
    <xf numFmtId="3" fontId="264" fillId="0" borderId="76" xfId="20518" quotePrefix="1" applyNumberFormat="1" applyFont="1" applyBorder="1" applyAlignment="1">
      <alignment horizontal="center" vertical="center" wrapText="1"/>
    </xf>
    <xf numFmtId="3" fontId="111" fillId="0" borderId="9" xfId="20518" quotePrefix="1" applyNumberFormat="1" applyFont="1" applyBorder="1" applyAlignment="1">
      <alignment horizontal="center" vertical="center" wrapText="1"/>
    </xf>
    <xf numFmtId="0" fontId="264" fillId="0" borderId="9" xfId="20518" applyFont="1" applyBorder="1" applyAlignment="1">
      <alignment horizontal="center" vertical="center" wrapText="1"/>
    </xf>
    <xf numFmtId="0" fontId="270" fillId="0" borderId="9" xfId="20518" applyFont="1" applyBorder="1" applyAlignment="1">
      <alignment horizontal="center" vertical="center" wrapText="1"/>
    </xf>
    <xf numFmtId="3" fontId="264" fillId="0" borderId="9" xfId="20518" quotePrefix="1" applyNumberFormat="1" applyFont="1" applyBorder="1" applyAlignment="1">
      <alignment horizontal="center" vertical="center" wrapText="1"/>
    </xf>
    <xf numFmtId="43" fontId="261" fillId="0" borderId="68" xfId="20514" applyFont="1" applyFill="1" applyBorder="1" applyAlignment="1">
      <alignment horizontal="center" vertical="center"/>
    </xf>
    <xf numFmtId="43" fontId="264" fillId="0" borderId="9" xfId="20514" quotePrefix="1" applyFont="1" applyBorder="1" applyAlignment="1">
      <alignment horizontal="center" vertical="center" wrapText="1"/>
    </xf>
    <xf numFmtId="43" fontId="83" fillId="0" borderId="0" xfId="0" applyNumberFormat="1" applyFont="1"/>
    <xf numFmtId="43" fontId="83" fillId="0" borderId="68" xfId="20518" applyNumberFormat="1" applyFont="1" applyBorder="1" applyAlignment="1">
      <alignment horizontal="center" vertical="center" wrapText="1"/>
    </xf>
    <xf numFmtId="43" fontId="264" fillId="67" borderId="68" xfId="0" applyNumberFormat="1" applyFont="1" applyFill="1" applyBorder="1" applyAlignment="1">
      <alignment horizontal="center" vertical="center"/>
    </xf>
    <xf numFmtId="43" fontId="264" fillId="66" borderId="68" xfId="0" applyNumberFormat="1" applyFont="1" applyFill="1" applyBorder="1" applyAlignment="1">
      <alignment vertical="center"/>
    </xf>
    <xf numFmtId="43" fontId="264" fillId="66" borderId="68" xfId="0" applyNumberFormat="1" applyFont="1" applyFill="1" applyBorder="1" applyAlignment="1">
      <alignment horizontal="center" vertical="center"/>
    </xf>
    <xf numFmtId="43" fontId="264" fillId="0" borderId="68" xfId="20518" quotePrefix="1" applyNumberFormat="1" applyFont="1" applyBorder="1" applyAlignment="1">
      <alignment horizontal="center" vertical="center" wrapText="1"/>
    </xf>
    <xf numFmtId="177" fontId="264" fillId="0" borderId="68" xfId="1599" applyNumberFormat="1" applyFont="1" applyFill="1" applyBorder="1" applyAlignment="1">
      <alignment horizontal="center" vertical="center" wrapText="1"/>
    </xf>
    <xf numFmtId="43" fontId="264" fillId="0" borderId="68" xfId="20514" applyFont="1" applyFill="1" applyBorder="1" applyAlignment="1">
      <alignment horizontal="center" vertical="center" wrapText="1"/>
    </xf>
    <xf numFmtId="43" fontId="264" fillId="0" borderId="68" xfId="1599" applyNumberFormat="1" applyFont="1" applyFill="1" applyBorder="1" applyAlignment="1">
      <alignment horizontal="center" vertical="center" wrapText="1"/>
    </xf>
    <xf numFmtId="43" fontId="83" fillId="0" borderId="68" xfId="20514" applyFont="1" applyFill="1" applyBorder="1" applyAlignment="1">
      <alignment vertical="center"/>
    </xf>
    <xf numFmtId="43" fontId="83" fillId="0" borderId="68" xfId="0" applyNumberFormat="1" applyFont="1" applyBorder="1" applyAlignment="1">
      <alignment vertical="center"/>
    </xf>
    <xf numFmtId="43" fontId="264" fillId="0" borderId="68" xfId="0" applyNumberFormat="1" applyFont="1" applyBorder="1" applyAlignment="1">
      <alignment vertical="center"/>
    </xf>
    <xf numFmtId="169" fontId="264" fillId="0" borderId="0" xfId="0" applyNumberFormat="1" applyFont="1" applyAlignment="1">
      <alignment vertical="center"/>
    </xf>
    <xf numFmtId="43" fontId="261" fillId="66" borderId="68" xfId="20514" applyFont="1" applyFill="1" applyBorder="1" applyAlignment="1">
      <alignment horizontal="center" vertical="center"/>
    </xf>
    <xf numFmtId="4" fontId="83" fillId="66" borderId="76" xfId="0" applyNumberFormat="1" applyFont="1" applyFill="1" applyBorder="1" applyAlignment="1">
      <alignment horizontal="right" vertical="center" wrapText="1"/>
    </xf>
    <xf numFmtId="169" fontId="83" fillId="0" borderId="0" xfId="0" applyNumberFormat="1" applyFont="1"/>
    <xf numFmtId="169" fontId="264" fillId="0" borderId="9" xfId="20518" quotePrefix="1" applyNumberFormat="1" applyFont="1" applyBorder="1" applyAlignment="1">
      <alignment horizontal="center" vertical="center" wrapText="1"/>
    </xf>
    <xf numFmtId="0" fontId="264" fillId="0" borderId="0" xfId="0" applyFont="1" applyAlignment="1">
      <alignment horizontal="center" vertical="center"/>
    </xf>
    <xf numFmtId="369" fontId="264" fillId="0" borderId="0" xfId="20514" applyNumberFormat="1" applyFont="1" applyFill="1" applyAlignment="1">
      <alignment vertical="center"/>
    </xf>
    <xf numFmtId="369" fontId="83" fillId="66" borderId="0" xfId="20514" applyNumberFormat="1" applyFont="1" applyFill="1" applyAlignment="1">
      <alignment vertical="center"/>
    </xf>
    <xf numFmtId="369" fontId="83" fillId="0" borderId="68" xfId="20514" applyNumberFormat="1" applyFont="1" applyBorder="1" applyAlignment="1">
      <alignment horizontal="center" vertical="center" wrapText="1"/>
    </xf>
    <xf numFmtId="369" fontId="264" fillId="0" borderId="68" xfId="20514" quotePrefix="1" applyNumberFormat="1" applyFont="1" applyBorder="1" applyAlignment="1">
      <alignment horizontal="center" vertical="center" wrapText="1"/>
    </xf>
    <xf numFmtId="369" fontId="264" fillId="0" borderId="9" xfId="20514" quotePrefix="1" applyNumberFormat="1" applyFont="1" applyBorder="1" applyAlignment="1">
      <alignment horizontal="center" vertical="center" wrapText="1"/>
    </xf>
    <xf numFmtId="369" fontId="264" fillId="67" borderId="68" xfId="20514" applyNumberFormat="1" applyFont="1" applyFill="1" applyBorder="1" applyAlignment="1">
      <alignment horizontal="center" vertical="center"/>
    </xf>
    <xf numFmtId="369" fontId="264" fillId="66" borderId="68" xfId="20514" applyNumberFormat="1" applyFont="1" applyFill="1" applyBorder="1" applyAlignment="1">
      <alignment horizontal="center" vertical="center"/>
    </xf>
    <xf numFmtId="369" fontId="83" fillId="66" borderId="68" xfId="20514" applyNumberFormat="1" applyFont="1" applyFill="1" applyBorder="1" applyAlignment="1">
      <alignment vertical="center"/>
    </xf>
    <xf numFmtId="369" fontId="264" fillId="66" borderId="68" xfId="20514" applyNumberFormat="1" applyFont="1" applyFill="1" applyBorder="1" applyAlignment="1">
      <alignment vertical="center"/>
    </xf>
    <xf numFmtId="369" fontId="264" fillId="0" borderId="68" xfId="20514" applyNumberFormat="1" applyFont="1" applyFill="1" applyBorder="1" applyAlignment="1">
      <alignment horizontal="center" vertical="center"/>
    </xf>
    <xf numFmtId="369" fontId="83" fillId="0" borderId="68" xfId="20514" applyNumberFormat="1" applyFont="1" applyFill="1" applyBorder="1" applyAlignment="1">
      <alignment horizontal="center" vertical="center"/>
    </xf>
    <xf numFmtId="369" fontId="264" fillId="0" borderId="68" xfId="20514" applyNumberFormat="1" applyFont="1" applyFill="1" applyBorder="1" applyAlignment="1">
      <alignment vertical="center"/>
    </xf>
    <xf numFmtId="369" fontId="83" fillId="0" borderId="68" xfId="20514" applyNumberFormat="1" applyFont="1" applyFill="1" applyBorder="1" applyAlignment="1">
      <alignment vertical="center"/>
    </xf>
    <xf numFmtId="245" fontId="264" fillId="0" borderId="0" xfId="20514" applyNumberFormat="1" applyFont="1" applyFill="1" applyAlignment="1">
      <alignment vertical="center"/>
    </xf>
    <xf numFmtId="245" fontId="83" fillId="66" borderId="0" xfId="20514" applyNumberFormat="1" applyFont="1" applyFill="1" applyAlignment="1">
      <alignment vertical="center"/>
    </xf>
    <xf numFmtId="245" fontId="264" fillId="0" borderId="68" xfId="20514" applyNumberFormat="1" applyFont="1" applyBorder="1" applyAlignment="1">
      <alignment horizontal="center" vertical="center" wrapText="1"/>
    </xf>
    <xf numFmtId="245" fontId="83" fillId="0" borderId="68" xfId="20514" applyNumberFormat="1" applyFont="1" applyBorder="1" applyAlignment="1">
      <alignment horizontal="center" vertical="center" wrapText="1"/>
    </xf>
    <xf numFmtId="245" fontId="264" fillId="0" borderId="68" xfId="20514" quotePrefix="1" applyNumberFormat="1" applyFont="1" applyBorder="1" applyAlignment="1">
      <alignment horizontal="center" vertical="center" wrapText="1"/>
    </xf>
    <xf numFmtId="245" fontId="264" fillId="0" borderId="9" xfId="20514" quotePrefix="1" applyNumberFormat="1" applyFont="1" applyBorder="1" applyAlignment="1">
      <alignment horizontal="center" vertical="center" wrapText="1"/>
    </xf>
    <xf numFmtId="245" fontId="264" fillId="67" borderId="68" xfId="20514" applyNumberFormat="1" applyFont="1" applyFill="1" applyBorder="1" applyAlignment="1">
      <alignment horizontal="center" vertical="center"/>
    </xf>
    <xf numFmtId="245" fontId="264" fillId="66" borderId="68" xfId="20514" applyNumberFormat="1" applyFont="1" applyFill="1" applyBorder="1" applyAlignment="1">
      <alignment horizontal="center" vertical="center"/>
    </xf>
    <xf numFmtId="245" fontId="264" fillId="66" borderId="68" xfId="20514" applyNumberFormat="1" applyFont="1" applyFill="1" applyBorder="1" applyAlignment="1">
      <alignment horizontal="right" vertical="center" wrapText="1"/>
    </xf>
    <xf numFmtId="245" fontId="83" fillId="66" borderId="68" xfId="20514" applyNumberFormat="1" applyFont="1" applyFill="1" applyBorder="1" applyAlignment="1">
      <alignment vertical="center"/>
    </xf>
    <xf numFmtId="245" fontId="264" fillId="66" borderId="68" xfId="20514" applyNumberFormat="1" applyFont="1" applyFill="1" applyBorder="1" applyAlignment="1">
      <alignment vertical="center"/>
    </xf>
    <xf numFmtId="245" fontId="83" fillId="66" borderId="68" xfId="20514" applyNumberFormat="1" applyFont="1" applyFill="1" applyBorder="1" applyAlignment="1">
      <alignment horizontal="center" vertical="center"/>
    </xf>
    <xf numFmtId="245" fontId="264" fillId="0" borderId="68" xfId="20514" applyNumberFormat="1" applyFont="1" applyFill="1" applyBorder="1" applyAlignment="1">
      <alignment horizontal="center" vertical="center"/>
    </xf>
    <xf numFmtId="245" fontId="83" fillId="0" borderId="68" xfId="20514" applyNumberFormat="1" applyFont="1" applyFill="1" applyBorder="1" applyAlignment="1">
      <alignment horizontal="center" vertical="center"/>
    </xf>
    <xf numFmtId="245" fontId="264" fillId="0" borderId="68" xfId="20514" applyNumberFormat="1" applyFont="1" applyFill="1" applyBorder="1" applyAlignment="1">
      <alignment vertical="center"/>
    </xf>
    <xf numFmtId="245" fontId="83" fillId="0" borderId="68" xfId="20514" applyNumberFormat="1" applyFont="1" applyFill="1" applyBorder="1" applyAlignment="1">
      <alignment vertical="center"/>
    </xf>
    <xf numFmtId="245" fontId="83" fillId="0" borderId="68" xfId="20514" applyNumberFormat="1" applyFont="1" applyBorder="1" applyAlignment="1">
      <alignment vertical="center"/>
    </xf>
    <xf numFmtId="245" fontId="264" fillId="68" borderId="76" xfId="20514" applyNumberFormat="1" applyFont="1" applyFill="1" applyBorder="1"/>
    <xf numFmtId="245" fontId="264" fillId="0" borderId="76" xfId="20514" applyNumberFormat="1" applyFont="1" applyFill="1" applyBorder="1"/>
    <xf numFmtId="245" fontId="83" fillId="0" borderId="76" xfId="20514" applyNumberFormat="1" applyFont="1" applyFill="1" applyBorder="1"/>
    <xf numFmtId="245" fontId="0" fillId="0" borderId="0" xfId="20514" applyNumberFormat="1" applyFont="1"/>
    <xf numFmtId="369" fontId="36" fillId="0" borderId="68" xfId="20514" applyNumberFormat="1" applyFont="1" applyFill="1" applyBorder="1" applyAlignment="1">
      <alignment horizontal="center" vertical="center"/>
    </xf>
    <xf numFmtId="369" fontId="83" fillId="66" borderId="76" xfId="20514" applyNumberFormat="1" applyFont="1" applyFill="1" applyBorder="1" applyAlignment="1">
      <alignment vertical="center"/>
    </xf>
    <xf numFmtId="369" fontId="264" fillId="66" borderId="76" xfId="20514" applyNumberFormat="1" applyFont="1" applyFill="1" applyBorder="1" applyAlignment="1">
      <alignment vertical="center"/>
    </xf>
    <xf numFmtId="369" fontId="83" fillId="0" borderId="76" xfId="20514" applyNumberFormat="1" applyFont="1" applyFill="1" applyBorder="1" applyAlignment="1">
      <alignment vertical="center"/>
    </xf>
    <xf numFmtId="0" fontId="83" fillId="0" borderId="68" xfId="0" quotePrefix="1" applyFont="1" applyBorder="1" applyAlignment="1">
      <alignment horizontal="center" vertical="center" wrapText="1"/>
    </xf>
    <xf numFmtId="0" fontId="0" fillId="0" borderId="0" xfId="0" applyAlignment="1">
      <alignment horizontal="center"/>
    </xf>
    <xf numFmtId="0" fontId="111" fillId="67" borderId="68" xfId="0" applyFont="1" applyFill="1" applyBorder="1" applyAlignment="1">
      <alignment horizontal="center" vertical="center" wrapText="1"/>
    </xf>
    <xf numFmtId="0" fontId="277" fillId="66" borderId="0" xfId="0" applyFont="1" applyFill="1" applyAlignment="1">
      <alignment vertical="center"/>
    </xf>
    <xf numFmtId="0" fontId="261" fillId="0" borderId="51" xfId="0" applyFont="1" applyBorder="1" applyAlignment="1">
      <alignment horizontal="center" vertical="center" wrapText="1"/>
    </xf>
    <xf numFmtId="0" fontId="265"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0" xfId="0" applyFont="1" applyAlignment="1">
      <alignment horizontal="center" vertical="center"/>
    </xf>
    <xf numFmtId="0" fontId="255" fillId="0" borderId="8" xfId="0" applyFont="1" applyBorder="1" applyAlignment="1">
      <alignment horizontal="center" vertical="center"/>
    </xf>
    <xf numFmtId="0" fontId="261" fillId="0" borderId="66" xfId="0" applyFont="1" applyBorder="1" applyAlignment="1">
      <alignment horizontal="center" vertical="center" wrapText="1"/>
    </xf>
    <xf numFmtId="0" fontId="261" fillId="0" borderId="6" xfId="0" applyFont="1" applyBorder="1" applyAlignment="1">
      <alignment horizontal="center" vertical="center" wrapText="1"/>
    </xf>
    <xf numFmtId="0" fontId="261" fillId="0" borderId="9" xfId="0" applyFont="1" applyBorder="1" applyAlignment="1">
      <alignment horizontal="center" vertical="center" wrapText="1"/>
    </xf>
    <xf numFmtId="0" fontId="261" fillId="0" borderId="55" xfId="0" applyFont="1" applyBorder="1" applyAlignment="1">
      <alignment horizontal="center" vertical="center" wrapText="1"/>
    </xf>
    <xf numFmtId="0" fontId="261" fillId="0" borderId="67" xfId="0" applyFont="1" applyBorder="1" applyAlignment="1">
      <alignment horizontal="center" vertical="center" wrapText="1"/>
    </xf>
    <xf numFmtId="0" fontId="261" fillId="0" borderId="56" xfId="0" applyFont="1" applyBorder="1" applyAlignment="1">
      <alignment horizontal="center" vertical="center" wrapText="1"/>
    </xf>
    <xf numFmtId="43" fontId="264" fillId="0" borderId="9" xfId="20514" applyFont="1" applyBorder="1" applyAlignment="1">
      <alignment horizontal="center" vertical="center" wrapText="1"/>
    </xf>
    <xf numFmtId="0" fontId="264" fillId="0" borderId="0" xfId="0" applyFont="1" applyAlignment="1">
      <alignment horizontal="center" vertical="center"/>
    </xf>
    <xf numFmtId="0" fontId="81" fillId="0" borderId="76" xfId="0" applyFont="1" applyBorder="1" applyAlignment="1">
      <alignment horizontal="center" vertical="center" wrapText="1"/>
    </xf>
    <xf numFmtId="0" fontId="81" fillId="0" borderId="79"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6" xfId="0" applyFont="1" applyBorder="1" applyAlignment="1">
      <alignment horizontal="center" vertical="center" wrapText="1"/>
    </xf>
    <xf numFmtId="3" fontId="264" fillId="0" borderId="68" xfId="20518" applyNumberFormat="1" applyFont="1" applyBorder="1" applyAlignment="1">
      <alignment horizontal="center" vertical="center" wrapText="1"/>
    </xf>
    <xf numFmtId="0" fontId="271" fillId="0" borderId="68" xfId="1" applyFont="1" applyBorder="1" applyAlignment="1">
      <alignment horizontal="center" vertical="center" wrapText="1"/>
    </xf>
    <xf numFmtId="3" fontId="264" fillId="0" borderId="69" xfId="20518" applyNumberFormat="1" applyFont="1" applyBorder="1" applyAlignment="1">
      <alignment horizontal="center" vertical="center" wrapText="1"/>
    </xf>
    <xf numFmtId="3" fontId="264" fillId="0" borderId="9" xfId="20518" applyNumberFormat="1" applyFont="1" applyBorder="1" applyAlignment="1">
      <alignment horizontal="center" vertical="center" wrapText="1"/>
    </xf>
    <xf numFmtId="49" fontId="264" fillId="0" borderId="68" xfId="20518" applyNumberFormat="1" applyFont="1" applyBorder="1" applyAlignment="1">
      <alignment horizontal="center" vertical="center" wrapText="1"/>
    </xf>
    <xf numFmtId="3" fontId="111" fillId="0" borderId="69" xfId="20518" applyNumberFormat="1" applyFont="1" applyBorder="1" applyAlignment="1">
      <alignment horizontal="center" vertical="center" wrapText="1"/>
    </xf>
    <xf numFmtId="3" fontId="111" fillId="0" borderId="6" xfId="20518" applyNumberFormat="1" applyFont="1" applyBorder="1" applyAlignment="1">
      <alignment horizontal="center" vertical="center" wrapText="1"/>
    </xf>
    <xf numFmtId="3" fontId="111" fillId="0" borderId="9" xfId="20518" applyNumberFormat="1" applyFont="1" applyBorder="1" applyAlignment="1">
      <alignment horizontal="center" vertical="center" wrapText="1"/>
    </xf>
    <xf numFmtId="3" fontId="264" fillId="0" borderId="6" xfId="20518" applyNumberFormat="1" applyFont="1" applyBorder="1" applyAlignment="1">
      <alignment horizontal="center" vertical="center" wrapText="1"/>
    </xf>
    <xf numFmtId="3" fontId="264" fillId="0" borderId="70" xfId="20518" applyNumberFormat="1" applyFont="1" applyBorder="1" applyAlignment="1">
      <alignment horizontal="center" vertical="center" wrapText="1"/>
    </xf>
    <xf numFmtId="0" fontId="269" fillId="0" borderId="53" xfId="0" applyFont="1" applyBorder="1" applyAlignment="1">
      <alignment vertical="center"/>
    </xf>
    <xf numFmtId="0" fontId="269" fillId="0" borderId="71" xfId="0" applyFont="1" applyBorder="1" applyAlignment="1">
      <alignment vertical="center"/>
    </xf>
    <xf numFmtId="0" fontId="269" fillId="0" borderId="73" xfId="0" applyFont="1" applyBorder="1" applyAlignment="1">
      <alignment vertical="center"/>
    </xf>
    <xf numFmtId="0" fontId="269" fillId="0" borderId="8" xfId="0" applyFont="1" applyBorder="1" applyAlignment="1">
      <alignment vertical="center"/>
    </xf>
    <xf numFmtId="0" fontId="269" fillId="0" borderId="74" xfId="0" applyFont="1" applyBorder="1" applyAlignment="1">
      <alignment vertical="center"/>
    </xf>
    <xf numFmtId="0" fontId="277" fillId="0" borderId="0" xfId="0" applyFont="1" applyAlignment="1">
      <alignment horizontal="center"/>
    </xf>
    <xf numFmtId="0" fontId="272" fillId="0" borderId="0" xfId="0" applyFont="1" applyAlignment="1">
      <alignment horizontal="center" vertical="center"/>
    </xf>
    <xf numFmtId="43" fontId="264" fillId="0" borderId="68" xfId="20514" applyFont="1" applyBorder="1" applyAlignment="1">
      <alignment horizontal="center" vertical="center" wrapText="1"/>
    </xf>
    <xf numFmtId="43" fontId="264" fillId="0" borderId="69" xfId="20514" applyFont="1" applyBorder="1" applyAlignment="1">
      <alignment horizontal="center" vertical="center" wrapText="1"/>
    </xf>
    <xf numFmtId="3" fontId="111" fillId="0" borderId="68" xfId="20518" applyNumberFormat="1" applyFont="1" applyBorder="1" applyAlignment="1">
      <alignment horizontal="center" vertical="center" wrapText="1"/>
    </xf>
    <xf numFmtId="3" fontId="264" fillId="0" borderId="71" xfId="20518" applyNumberFormat="1" applyFont="1" applyBorder="1" applyAlignment="1">
      <alignment horizontal="center" vertical="center" wrapText="1"/>
    </xf>
    <xf numFmtId="3" fontId="264" fillId="0" borderId="7" xfId="20518" applyNumberFormat="1" applyFont="1" applyBorder="1" applyAlignment="1">
      <alignment horizontal="center" vertical="center" wrapText="1"/>
    </xf>
    <xf numFmtId="3" fontId="264" fillId="0" borderId="72" xfId="20518" applyNumberFormat="1" applyFont="1" applyBorder="1" applyAlignment="1">
      <alignment horizontal="center" vertical="center" wrapText="1"/>
    </xf>
    <xf numFmtId="3" fontId="264" fillId="0" borderId="53" xfId="20518" applyNumberFormat="1" applyFont="1" applyBorder="1" applyAlignment="1">
      <alignment horizontal="center" vertical="center" wrapText="1"/>
    </xf>
    <xf numFmtId="3" fontId="264" fillId="0" borderId="8" xfId="20518" applyNumberFormat="1" applyFont="1" applyBorder="1" applyAlignment="1">
      <alignment horizontal="center" vertical="center" wrapText="1"/>
    </xf>
    <xf numFmtId="3" fontId="264" fillId="0" borderId="74" xfId="20518" applyNumberFormat="1" applyFont="1" applyBorder="1" applyAlignment="1">
      <alignment horizontal="center" vertical="center" wrapText="1"/>
    </xf>
    <xf numFmtId="3" fontId="264" fillId="0" borderId="73" xfId="20518" applyNumberFormat="1" applyFont="1" applyBorder="1" applyAlignment="1">
      <alignment horizontal="center" vertical="center" wrapText="1"/>
    </xf>
    <xf numFmtId="3" fontId="270" fillId="0" borderId="68" xfId="20518" applyNumberFormat="1" applyFont="1" applyBorder="1" applyAlignment="1">
      <alignment horizontal="center" vertical="center" wrapText="1"/>
    </xf>
    <xf numFmtId="0" fontId="81" fillId="70" borderId="79" xfId="0" applyFont="1" applyFill="1" applyBorder="1" applyAlignment="1">
      <alignment horizontal="center" vertical="center" wrapText="1"/>
    </xf>
    <xf numFmtId="0" fontId="81" fillId="70" borderId="9" xfId="0" applyFont="1" applyFill="1" applyBorder="1" applyAlignment="1">
      <alignment horizontal="center" vertical="center" wrapText="1"/>
    </xf>
    <xf numFmtId="0" fontId="81" fillId="0" borderId="79" xfId="0" quotePrefix="1" applyFont="1" applyBorder="1" applyAlignment="1">
      <alignment horizontal="center" vertical="center" wrapText="1"/>
    </xf>
    <xf numFmtId="0" fontId="81" fillId="0" borderId="6" xfId="0" quotePrefix="1" applyFont="1" applyBorder="1" applyAlignment="1">
      <alignment horizontal="center" vertical="center" wrapText="1"/>
    </xf>
    <xf numFmtId="0" fontId="111" fillId="0" borderId="77" xfId="0" applyFont="1" applyBorder="1" applyAlignment="1">
      <alignment horizontal="center" vertical="center" wrapText="1"/>
    </xf>
    <xf numFmtId="0" fontId="111" fillId="0" borderId="78" xfId="0" applyFont="1" applyBorder="1" applyAlignment="1">
      <alignment horizontal="center" vertical="center" wrapText="1"/>
    </xf>
    <xf numFmtId="0" fontId="81" fillId="0" borderId="79" xfId="20517" applyFont="1" applyBorder="1" applyAlignment="1">
      <alignment horizontal="center" vertical="center" wrapText="1"/>
    </xf>
    <xf numFmtId="0" fontId="81" fillId="0" borderId="6" xfId="20517" applyFont="1" applyBorder="1" applyAlignment="1">
      <alignment horizontal="center" vertical="center" wrapText="1"/>
    </xf>
    <xf numFmtId="0" fontId="81" fillId="0" borderId="9" xfId="20517" applyFont="1" applyBorder="1" applyAlignment="1">
      <alignment horizontal="center" vertical="center" wrapText="1"/>
    </xf>
    <xf numFmtId="0" fontId="264" fillId="0" borderId="79" xfId="20514" applyNumberFormat="1" applyFont="1" applyFill="1" applyBorder="1" applyAlignment="1">
      <alignment horizontal="center" vertical="center" wrapText="1"/>
    </xf>
    <xf numFmtId="0" fontId="264" fillId="0" borderId="9" xfId="20514" applyNumberFormat="1" applyFont="1" applyFill="1" applyBorder="1" applyAlignment="1">
      <alignment horizontal="center" vertical="center" wrapText="1"/>
    </xf>
    <xf numFmtId="0" fontId="36" fillId="0" borderId="79" xfId="2612" applyFont="1" applyBorder="1" applyAlignment="1">
      <alignment horizontal="center" vertical="center" wrapText="1"/>
    </xf>
    <xf numFmtId="0" fontId="36" fillId="0" borderId="9" xfId="2612" applyFont="1" applyBorder="1" applyAlignment="1">
      <alignment horizontal="center" vertical="center" wrapText="1"/>
    </xf>
    <xf numFmtId="0" fontId="36" fillId="66" borderId="80" xfId="0" applyFont="1" applyFill="1" applyBorder="1" applyAlignment="1">
      <alignment horizontal="center" vertical="center" wrapText="1"/>
    </xf>
    <xf numFmtId="0" fontId="36" fillId="66" borderId="21" xfId="0" applyFont="1" applyFill="1" applyBorder="1" applyAlignment="1">
      <alignment horizontal="center" vertical="center" wrapText="1"/>
    </xf>
    <xf numFmtId="0" fontId="36" fillId="0" borderId="79" xfId="20513" applyFont="1" applyBorder="1" applyAlignment="1">
      <alignment horizontal="center" vertical="center" wrapText="1"/>
    </xf>
    <xf numFmtId="0" fontId="36" fillId="0" borderId="9" xfId="20513" applyFont="1" applyBorder="1" applyAlignment="1">
      <alignment horizontal="center" vertical="center" wrapText="1"/>
    </xf>
    <xf numFmtId="0" fontId="264" fillId="66" borderId="76" xfId="0" applyFont="1" applyFill="1" applyBorder="1" applyAlignment="1">
      <alignment horizontal="center" vertical="center" wrapText="1"/>
    </xf>
    <xf numFmtId="0" fontId="264" fillId="66" borderId="79" xfId="0" applyFont="1" applyFill="1" applyBorder="1" applyAlignment="1">
      <alignment horizontal="center" vertical="center" wrapText="1"/>
    </xf>
    <xf numFmtId="0" fontId="264" fillId="66" borderId="6" xfId="0" applyFont="1" applyFill="1" applyBorder="1" applyAlignment="1">
      <alignment horizontal="center" vertical="center" wrapText="1"/>
    </xf>
    <xf numFmtId="3" fontId="81" fillId="0" borderId="79" xfId="20518" applyNumberFormat="1" applyFont="1" applyBorder="1" applyAlignment="1">
      <alignment horizontal="center" vertical="center" wrapText="1"/>
    </xf>
    <xf numFmtId="3" fontId="81" fillId="0" borderId="9" xfId="20518" applyNumberFormat="1" applyFont="1" applyBorder="1" applyAlignment="1">
      <alignment horizontal="center" vertical="center" wrapText="1"/>
    </xf>
    <xf numFmtId="357" fontId="81" fillId="0" borderId="79" xfId="0" applyNumberFormat="1" applyFont="1" applyBorder="1" applyAlignment="1">
      <alignment horizontal="center" vertical="center" wrapText="1"/>
    </xf>
    <xf numFmtId="357" fontId="81" fillId="0" borderId="9" xfId="0" applyNumberFormat="1" applyFont="1" applyBorder="1" applyAlignment="1">
      <alignment horizontal="center" vertical="center" wrapText="1"/>
    </xf>
    <xf numFmtId="1" fontId="81" fillId="0" borderId="79" xfId="20518" applyNumberFormat="1" applyFont="1" applyBorder="1" applyAlignment="1">
      <alignment horizontal="center" vertical="center" wrapText="1"/>
    </xf>
    <xf numFmtId="1" fontId="81" fillId="0" borderId="9" xfId="20518" applyNumberFormat="1" applyFont="1" applyBorder="1" applyAlignment="1">
      <alignment horizontal="center" vertical="center" wrapText="1"/>
    </xf>
    <xf numFmtId="1" fontId="81" fillId="0" borderId="6" xfId="20518" applyNumberFormat="1" applyFont="1" applyBorder="1" applyAlignment="1">
      <alignment horizontal="center" vertical="center" wrapText="1"/>
    </xf>
    <xf numFmtId="3" fontId="81" fillId="0" borderId="6" xfId="20518" applyNumberFormat="1" applyFont="1" applyBorder="1" applyAlignment="1">
      <alignment horizontal="center" vertical="center" wrapText="1"/>
    </xf>
    <xf numFmtId="0" fontId="81" fillId="66" borderId="79" xfId="0" applyFont="1" applyFill="1" applyBorder="1" applyAlignment="1">
      <alignment horizontal="center" vertical="center" wrapText="1"/>
    </xf>
    <xf numFmtId="0" fontId="81" fillId="66" borderId="6" xfId="0" applyFont="1" applyFill="1" applyBorder="1" applyAlignment="1">
      <alignment horizontal="center" vertical="center" wrapText="1"/>
    </xf>
    <xf numFmtId="0" fontId="81" fillId="66" borderId="9" xfId="0" applyFont="1" applyFill="1" applyBorder="1" applyAlignment="1">
      <alignment horizontal="center" vertical="center" wrapText="1"/>
    </xf>
    <xf numFmtId="0" fontId="83" fillId="66" borderId="79" xfId="0" applyFont="1" applyFill="1" applyBorder="1" applyAlignment="1">
      <alignment horizontal="center" vertical="center" wrapText="1"/>
    </xf>
    <xf numFmtId="0" fontId="83" fillId="66" borderId="9" xfId="0" applyFont="1" applyFill="1" applyBorder="1" applyAlignment="1">
      <alignment horizontal="center" vertical="center" wrapText="1"/>
    </xf>
    <xf numFmtId="0" fontId="81" fillId="0" borderId="76" xfId="20517" applyFont="1" applyBorder="1" applyAlignment="1">
      <alignment horizontal="center" vertical="center" wrapText="1"/>
    </xf>
    <xf numFmtId="0" fontId="81" fillId="0" borderId="76" xfId="0" quotePrefix="1" applyFont="1" applyBorder="1" applyAlignment="1">
      <alignment horizontal="center" vertical="center" wrapText="1"/>
    </xf>
    <xf numFmtId="0" fontId="81" fillId="66" borderId="69" xfId="0" applyFont="1" applyFill="1" applyBorder="1" applyAlignment="1">
      <alignment horizontal="center" vertical="center" wrapText="1"/>
    </xf>
    <xf numFmtId="0" fontId="81" fillId="66" borderId="69" xfId="0" quotePrefix="1" applyFont="1" applyFill="1" applyBorder="1" applyAlignment="1">
      <alignment horizontal="center" vertical="center" wrapText="1"/>
    </xf>
    <xf numFmtId="0" fontId="81" fillId="66" borderId="9" xfId="0" quotePrefix="1" applyFont="1" applyFill="1" applyBorder="1" applyAlignment="1">
      <alignment horizontal="center" vertical="center" wrapText="1"/>
    </xf>
    <xf numFmtId="0" fontId="81" fillId="66" borderId="6" xfId="0" quotePrefix="1" applyFont="1" applyFill="1" applyBorder="1" applyAlignment="1">
      <alignment horizontal="center" vertical="center" wrapText="1"/>
    </xf>
    <xf numFmtId="245" fontId="264" fillId="0" borderId="53" xfId="20514" applyNumberFormat="1" applyFont="1" applyBorder="1" applyAlignment="1">
      <alignment horizontal="center" vertical="center" wrapText="1"/>
    </xf>
    <xf numFmtId="245" fontId="264" fillId="0" borderId="71" xfId="20514" applyNumberFormat="1" applyFont="1" applyBorder="1" applyAlignment="1">
      <alignment horizontal="center" vertical="center" wrapText="1"/>
    </xf>
    <xf numFmtId="245" fontId="264" fillId="0" borderId="8" xfId="20514" applyNumberFormat="1" applyFont="1" applyBorder="1" applyAlignment="1">
      <alignment horizontal="center" vertical="center" wrapText="1"/>
    </xf>
    <xf numFmtId="245" fontId="264" fillId="0" borderId="74" xfId="20514" applyNumberFormat="1" applyFont="1" applyBorder="1" applyAlignment="1">
      <alignment horizontal="center" vertical="center" wrapText="1"/>
    </xf>
    <xf numFmtId="369" fontId="264" fillId="0" borderId="70" xfId="20514" applyNumberFormat="1" applyFont="1" applyBorder="1" applyAlignment="1">
      <alignment horizontal="center" vertical="center" wrapText="1"/>
    </xf>
    <xf numFmtId="369" fontId="264" fillId="0" borderId="53" xfId="20514" applyNumberFormat="1" applyFont="1" applyBorder="1" applyAlignment="1">
      <alignment horizontal="center" vertical="center" wrapText="1"/>
    </xf>
    <xf numFmtId="369" fontId="264" fillId="0" borderId="71" xfId="20514" applyNumberFormat="1" applyFont="1" applyBorder="1" applyAlignment="1">
      <alignment horizontal="center" vertical="center" wrapText="1"/>
    </xf>
    <xf numFmtId="369" fontId="264" fillId="0" borderId="73" xfId="20514" applyNumberFormat="1" applyFont="1" applyBorder="1" applyAlignment="1">
      <alignment horizontal="center" vertical="center" wrapText="1"/>
    </xf>
    <xf numFmtId="369" fontId="264" fillId="0" borderId="8" xfId="20514" applyNumberFormat="1" applyFont="1" applyBorder="1" applyAlignment="1">
      <alignment horizontal="center" vertical="center" wrapText="1"/>
    </xf>
    <xf numFmtId="369" fontId="264" fillId="0" borderId="74" xfId="20514" applyNumberFormat="1" applyFont="1" applyBorder="1" applyAlignment="1">
      <alignment horizontal="center" vertical="center" wrapText="1"/>
    </xf>
    <xf numFmtId="245" fontId="264" fillId="0" borderId="69" xfId="20514" applyNumberFormat="1" applyFont="1" applyBorder="1" applyAlignment="1">
      <alignment horizontal="center" vertical="center" wrapText="1"/>
    </xf>
    <xf numFmtId="245" fontId="264" fillId="0" borderId="9" xfId="20514" applyNumberFormat="1" applyFont="1" applyBorder="1" applyAlignment="1">
      <alignment horizontal="center" vertical="center" wrapText="1"/>
    </xf>
    <xf numFmtId="245" fontId="264" fillId="0" borderId="68" xfId="20514" applyNumberFormat="1" applyFont="1" applyBorder="1" applyAlignment="1">
      <alignment horizontal="center" vertical="center" wrapText="1"/>
    </xf>
    <xf numFmtId="369" fontId="264" fillId="0" borderId="69" xfId="20514" applyNumberFormat="1" applyFont="1" applyBorder="1" applyAlignment="1">
      <alignment horizontal="center" vertical="center" wrapText="1"/>
    </xf>
    <xf numFmtId="369" fontId="264" fillId="0" borderId="9" xfId="20514" applyNumberFormat="1" applyFont="1" applyBorder="1" applyAlignment="1">
      <alignment horizontal="center" vertical="center" wrapText="1"/>
    </xf>
    <xf numFmtId="369" fontId="264" fillId="0" borderId="68" xfId="20514" applyNumberFormat="1" applyFont="1" applyBorder="1" applyAlignment="1">
      <alignment horizontal="center" vertical="center" wrapText="1"/>
    </xf>
  </cellXfs>
  <cellStyles count="20527">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olumn_Title" xfId="1513" xr:uid="{00000000-0005-0000-0000-0000103E0000}"/>
    <cellStyle name="Comma" xfId="20514"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10" xfId="20520" xr:uid="{00000000-0005-0000-0000-000008410000}"/>
    <cellStyle name="Comma 3 2" xfId="1763" xr:uid="{00000000-0005-0000-0000-000009410000}"/>
    <cellStyle name="Comma 3 2 10" xfId="1764" xr:uid="{00000000-0005-0000-0000-00000A410000}"/>
    <cellStyle name="Comma 3 2 11" xfId="1765" xr:uid="{00000000-0005-0000-0000-00000B410000}"/>
    <cellStyle name="Comma 3 2 12" xfId="1766" xr:uid="{00000000-0005-0000-0000-00000C410000}"/>
    <cellStyle name="Comma 3 2 13" xfId="1767" xr:uid="{00000000-0005-0000-0000-00000D410000}"/>
    <cellStyle name="Comma 3 2 14" xfId="1768" xr:uid="{00000000-0005-0000-0000-00000E410000}"/>
    <cellStyle name="Comma 3 2 15" xfId="1769" xr:uid="{00000000-0005-0000-0000-00000F410000}"/>
    <cellStyle name="Comma 3 2 2" xfId="1770" xr:uid="{00000000-0005-0000-0000-000010410000}"/>
    <cellStyle name="Comma 3 2 2 2" xfId="1771" xr:uid="{00000000-0005-0000-0000-000011410000}"/>
    <cellStyle name="Comma 3 2 2 2 2" xfId="20048" xr:uid="{00000000-0005-0000-0000-000012410000}"/>
    <cellStyle name="Comma 3 2 2 3" xfId="1772" xr:uid="{00000000-0005-0000-0000-000013410000}"/>
    <cellStyle name="Comma 3 2 2 4" xfId="20459" xr:uid="{00000000-0005-0000-0000-000014410000}"/>
    <cellStyle name="Comma 3 2 2 5" xfId="20460" xr:uid="{00000000-0005-0000-0000-000015410000}"/>
    <cellStyle name="Comma 3 2 2 6" xfId="20049" xr:uid="{00000000-0005-0000-0000-000016410000}"/>
    <cellStyle name="Comma 3 2 2 6 2" xfId="20050" xr:uid="{00000000-0005-0000-0000-000017410000}"/>
    <cellStyle name="Comma 3 2 2 7" xfId="20051" xr:uid="{00000000-0005-0000-0000-000018410000}"/>
    <cellStyle name="Comma 3 2 3" xfId="1773" xr:uid="{00000000-0005-0000-0000-000019410000}"/>
    <cellStyle name="Comma 3 2 3 2" xfId="1774" xr:uid="{00000000-0005-0000-0000-00001A410000}"/>
    <cellStyle name="Comma 3 2 3 3" xfId="1775" xr:uid="{00000000-0005-0000-0000-00001B410000}"/>
    <cellStyle name="Comma 3 2 4" xfId="1776" xr:uid="{00000000-0005-0000-0000-00001C410000}"/>
    <cellStyle name="Comma 3 2 5" xfId="1777" xr:uid="{00000000-0005-0000-0000-00001D410000}"/>
    <cellStyle name="Comma 3 2 6" xfId="1778" xr:uid="{00000000-0005-0000-0000-00001E410000}"/>
    <cellStyle name="Comma 3 2 7" xfId="1779" xr:uid="{00000000-0005-0000-0000-00001F410000}"/>
    <cellStyle name="Comma 3 2 8" xfId="1780" xr:uid="{00000000-0005-0000-0000-000020410000}"/>
    <cellStyle name="Comma 3 2 9" xfId="1781" xr:uid="{00000000-0005-0000-0000-000021410000}"/>
    <cellStyle name="Comma 3 24" xfId="20461" xr:uid="{00000000-0005-0000-0000-000022410000}"/>
    <cellStyle name="Comma 3 3" xfId="1782" xr:uid="{00000000-0005-0000-0000-000023410000}"/>
    <cellStyle name="Comma 3 3 2" xfId="1783" xr:uid="{00000000-0005-0000-0000-000024410000}"/>
    <cellStyle name="Comma 3 3 3" xfId="1784" xr:uid="{00000000-0005-0000-0000-000025410000}"/>
    <cellStyle name="Comma 3 3 3 2" xfId="20462" xr:uid="{00000000-0005-0000-0000-000026410000}"/>
    <cellStyle name="Comma 3 4" xfId="1785" xr:uid="{00000000-0005-0000-0000-000027410000}"/>
    <cellStyle name="Comma 3 4 2" xfId="1786" xr:uid="{00000000-0005-0000-0000-000028410000}"/>
    <cellStyle name="Comma 3 4 3" xfId="1787" xr:uid="{00000000-0005-0000-0000-000029410000}"/>
    <cellStyle name="Comma 3 5" xfId="1788" xr:uid="{00000000-0005-0000-0000-00002A410000}"/>
    <cellStyle name="Comma 3 5 2" xfId="1789" xr:uid="{00000000-0005-0000-0000-00002B410000}"/>
    <cellStyle name="Comma 3 6" xfId="1790" xr:uid="{00000000-0005-0000-0000-00002C410000}"/>
    <cellStyle name="Comma 3 6 2" xfId="1791" xr:uid="{00000000-0005-0000-0000-00002D410000}"/>
    <cellStyle name="Comma 3 6 3" xfId="20521" xr:uid="{00000000-0005-0000-0000-00002E410000}"/>
    <cellStyle name="Comma 3 7" xfId="4349" xr:uid="{00000000-0005-0000-0000-00002F410000}"/>
    <cellStyle name="Comma 3 7 2" xfId="4350" xr:uid="{00000000-0005-0000-0000-000030410000}"/>
    <cellStyle name="Comma 3 8" xfId="4351" xr:uid="{00000000-0005-0000-0000-000031410000}"/>
    <cellStyle name="Comma 3 9" xfId="5199" xr:uid="{00000000-0005-0000-0000-000032410000}"/>
    <cellStyle name="Comma 3_bao cao tien do giai ngan ke hoach 2015 theo cv 3059" xfId="20463" xr:uid="{00000000-0005-0000-0000-000033410000}"/>
    <cellStyle name="Comma 30" xfId="1792" xr:uid="{00000000-0005-0000-0000-000034410000}"/>
    <cellStyle name="Comma 30 2" xfId="1793" xr:uid="{00000000-0005-0000-0000-000035410000}"/>
    <cellStyle name="Comma 30 3" xfId="20052" xr:uid="{00000000-0005-0000-0000-000036410000}"/>
    <cellStyle name="Comma 30 4" xfId="20464" xr:uid="{00000000-0005-0000-0000-000037410000}"/>
    <cellStyle name="Comma 30 5" xfId="20465" xr:uid="{00000000-0005-0000-0000-000038410000}"/>
    <cellStyle name="Comma 30 6" xfId="20466" xr:uid="{00000000-0005-0000-0000-000039410000}"/>
    <cellStyle name="Comma 30 7" xfId="20467" xr:uid="{00000000-0005-0000-0000-00003A410000}"/>
    <cellStyle name="Comma 31" xfId="1794" xr:uid="{00000000-0005-0000-0000-00003B410000}"/>
    <cellStyle name="Comma 31 10" xfId="20468" xr:uid="{00000000-0005-0000-0000-00003C410000}"/>
    <cellStyle name="Comma 31 11" xfId="20469" xr:uid="{00000000-0005-0000-0000-00003D410000}"/>
    <cellStyle name="Comma 31 12" xfId="20470" xr:uid="{00000000-0005-0000-0000-00003E410000}"/>
    <cellStyle name="Comma 31 13" xfId="20471" xr:uid="{00000000-0005-0000-0000-00003F410000}"/>
    <cellStyle name="Comma 31 2" xfId="1795" xr:uid="{00000000-0005-0000-0000-000040410000}"/>
    <cellStyle name="Comma 31 2 2" xfId="20472" xr:uid="{00000000-0005-0000-0000-000041410000}"/>
    <cellStyle name="Comma 31 2 3" xfId="20473" xr:uid="{00000000-0005-0000-0000-000042410000}"/>
    <cellStyle name="Comma 31 2 4" xfId="20474" xr:uid="{00000000-0005-0000-0000-000043410000}"/>
    <cellStyle name="Comma 31 2 5" xfId="20475" xr:uid="{00000000-0005-0000-0000-000044410000}"/>
    <cellStyle name="Comma 31 2 6" xfId="20476" xr:uid="{00000000-0005-0000-0000-000045410000}"/>
    <cellStyle name="Comma 31 3" xfId="20477" xr:uid="{00000000-0005-0000-0000-000046410000}"/>
    <cellStyle name="Comma 31 4" xfId="20478" xr:uid="{00000000-0005-0000-0000-000047410000}"/>
    <cellStyle name="Comma 31 5" xfId="20479" xr:uid="{00000000-0005-0000-0000-000048410000}"/>
    <cellStyle name="Comma 31 6" xfId="20480" xr:uid="{00000000-0005-0000-0000-000049410000}"/>
    <cellStyle name="Comma 31 7" xfId="20481" xr:uid="{00000000-0005-0000-0000-00004A410000}"/>
    <cellStyle name="Comma 31 8" xfId="20482" xr:uid="{00000000-0005-0000-0000-00004B410000}"/>
    <cellStyle name="Comma 31 9" xfId="20483" xr:uid="{00000000-0005-0000-0000-00004C410000}"/>
    <cellStyle name="Comma 32" xfId="1796" xr:uid="{00000000-0005-0000-0000-00004D410000}"/>
    <cellStyle name="Comma 32 2" xfId="1797" xr:uid="{00000000-0005-0000-0000-00004E410000}"/>
    <cellStyle name="Comma 32 2 10" xfId="20484" xr:uid="{00000000-0005-0000-0000-00004F410000}"/>
    <cellStyle name="Comma 32 2 11" xfId="20485" xr:uid="{00000000-0005-0000-0000-000050410000}"/>
    <cellStyle name="Comma 32 2 12" xfId="20486" xr:uid="{00000000-0005-0000-0000-000051410000}"/>
    <cellStyle name="Comma 32 2 2" xfId="1798" xr:uid="{00000000-0005-0000-0000-000052410000}"/>
    <cellStyle name="Comma 32 2 2 2" xfId="20487" xr:uid="{00000000-0005-0000-0000-000053410000}"/>
    <cellStyle name="Comma 32 2 2 3" xfId="20488" xr:uid="{00000000-0005-0000-0000-000054410000}"/>
    <cellStyle name="Comma 32 2 2 4" xfId="20489" xr:uid="{00000000-0005-0000-0000-000055410000}"/>
    <cellStyle name="Comma 32 2 2 5" xfId="20490" xr:uid="{00000000-0005-0000-0000-000056410000}"/>
    <cellStyle name="Comma 32 2 2 6" xfId="20491" xr:uid="{00000000-0005-0000-0000-000057410000}"/>
    <cellStyle name="Comma 32 2 3" xfId="20492" xr:uid="{00000000-0005-0000-0000-000058410000}"/>
    <cellStyle name="Comma 32 2 4" xfId="20493" xr:uid="{00000000-0005-0000-0000-000059410000}"/>
    <cellStyle name="Comma 32 2 5" xfId="20494" xr:uid="{00000000-0005-0000-0000-00005A410000}"/>
    <cellStyle name="Comma 32 2 6" xfId="20495" xr:uid="{00000000-0005-0000-0000-00005B410000}"/>
    <cellStyle name="Comma 32 2 7" xfId="20496" xr:uid="{00000000-0005-0000-0000-00005C410000}"/>
    <cellStyle name="Comma 32 2 8" xfId="20497" xr:uid="{00000000-0005-0000-0000-00005D410000}"/>
    <cellStyle name="Comma 32 2 9" xfId="20498" xr:uid="{00000000-0005-0000-0000-00005E410000}"/>
    <cellStyle name="Comma 32 3" xfId="1799" xr:uid="{00000000-0005-0000-0000-00005F410000}"/>
    <cellStyle name="Comma 32 4" xfId="20499" xr:uid="{00000000-0005-0000-0000-000060410000}"/>
    <cellStyle name="Comma 32 5" xfId="20500" xr:uid="{00000000-0005-0000-0000-000061410000}"/>
    <cellStyle name="Comma 32 6" xfId="20501" xr:uid="{00000000-0005-0000-0000-000062410000}"/>
    <cellStyle name="Comma 32 7" xfId="20502" xr:uid="{00000000-0005-0000-0000-000063410000}"/>
    <cellStyle name="Comma 32 8" xfId="20503" xr:uid="{00000000-0005-0000-0000-000064410000}"/>
    <cellStyle name="Comma 33" xfId="1800" xr:uid="{00000000-0005-0000-0000-000065410000}"/>
    <cellStyle name="Comma 33 2" xfId="1801" xr:uid="{00000000-0005-0000-0000-000066410000}"/>
    <cellStyle name="Comma 34" xfId="1802" xr:uid="{00000000-0005-0000-0000-000067410000}"/>
    <cellStyle name="Comma 34 2" xfId="1803" xr:uid="{00000000-0005-0000-0000-000068410000}"/>
    <cellStyle name="Comma 35" xfId="1804" xr:uid="{00000000-0005-0000-0000-000069410000}"/>
    <cellStyle name="Comma 35 2" xfId="1805" xr:uid="{00000000-0005-0000-0000-00006A410000}"/>
    <cellStyle name="Comma 35 3" xfId="1806" xr:uid="{00000000-0005-0000-0000-00006B410000}"/>
    <cellStyle name="Comma 35 3 2" xfId="1807" xr:uid="{00000000-0005-0000-0000-00006C410000}"/>
    <cellStyle name="Comma 35 3 2 2" xfId="4352" xr:uid="{00000000-0005-0000-0000-00006D410000}"/>
    <cellStyle name="Comma 35 3 2 2 2" xfId="4353" xr:uid="{00000000-0005-0000-0000-00006E410000}"/>
    <cellStyle name="Comma 35 3 2 2 3" xfId="4354" xr:uid="{00000000-0005-0000-0000-00006F410000}"/>
    <cellStyle name="Comma 35 3 2 3" xfId="4355" xr:uid="{00000000-0005-0000-0000-000070410000}"/>
    <cellStyle name="Comma 35 3 2 4" xfId="4356" xr:uid="{00000000-0005-0000-0000-000071410000}"/>
    <cellStyle name="Comma 35 3 3" xfId="4357" xr:uid="{00000000-0005-0000-0000-000072410000}"/>
    <cellStyle name="Comma 35 3 3 2" xfId="4358" xr:uid="{00000000-0005-0000-0000-000073410000}"/>
    <cellStyle name="Comma 35 3 3 3" xfId="4359" xr:uid="{00000000-0005-0000-0000-000074410000}"/>
    <cellStyle name="Comma 35 3 4" xfId="4360" xr:uid="{00000000-0005-0000-0000-000075410000}"/>
    <cellStyle name="Comma 35 3 5" xfId="4361" xr:uid="{00000000-0005-0000-0000-000076410000}"/>
    <cellStyle name="Comma 35 4" xfId="1808" xr:uid="{00000000-0005-0000-0000-000077410000}"/>
    <cellStyle name="Comma 35 4 2" xfId="1809" xr:uid="{00000000-0005-0000-0000-000078410000}"/>
    <cellStyle name="Comma 35 4 2 2" xfId="4362" xr:uid="{00000000-0005-0000-0000-000079410000}"/>
    <cellStyle name="Comma 35 4 2 2 2" xfId="4363" xr:uid="{00000000-0005-0000-0000-00007A410000}"/>
    <cellStyle name="Comma 35 4 2 2 3" xfId="4364" xr:uid="{00000000-0005-0000-0000-00007B410000}"/>
    <cellStyle name="Comma 35 4 2 3" xfId="4365" xr:uid="{00000000-0005-0000-0000-00007C410000}"/>
    <cellStyle name="Comma 35 4 2 4" xfId="4366" xr:uid="{00000000-0005-0000-0000-00007D410000}"/>
    <cellStyle name="Comma 35 4 3" xfId="4367" xr:uid="{00000000-0005-0000-0000-00007E410000}"/>
    <cellStyle name="Comma 35 4 3 2" xfId="4368" xr:uid="{00000000-0005-0000-0000-00007F410000}"/>
    <cellStyle name="Comma 35 4 3 3" xfId="4369" xr:uid="{00000000-0005-0000-0000-000080410000}"/>
    <cellStyle name="Comma 35 4 4" xfId="4370" xr:uid="{00000000-0005-0000-0000-000081410000}"/>
    <cellStyle name="Comma 35 4 5" xfId="4371" xr:uid="{00000000-0005-0000-0000-000082410000}"/>
    <cellStyle name="Comma 35 5" xfId="4372" xr:uid="{00000000-0005-0000-0000-000083410000}"/>
    <cellStyle name="Comma 35 5 2" xfId="4373" xr:uid="{00000000-0005-0000-0000-000084410000}"/>
    <cellStyle name="Comma 35 5 2 2" xfId="4374" xr:uid="{00000000-0005-0000-0000-000085410000}"/>
    <cellStyle name="Comma 36" xfId="1810" xr:uid="{00000000-0005-0000-0000-000086410000}"/>
    <cellStyle name="Comma 36 2" xfId="1811" xr:uid="{00000000-0005-0000-0000-000087410000}"/>
    <cellStyle name="Comma 36 3" xfId="20053" xr:uid="{00000000-0005-0000-0000-000088410000}"/>
    <cellStyle name="Comma 36 3 2" xfId="20054" xr:uid="{00000000-0005-0000-0000-000089410000}"/>
    <cellStyle name="Comma 36 3 3" xfId="20055" xr:uid="{00000000-0005-0000-0000-00008A410000}"/>
    <cellStyle name="Comma 36 3 3 2" xfId="20056" xr:uid="{00000000-0005-0000-0000-00008B410000}"/>
    <cellStyle name="Comma 36 3 3 2 2" xfId="20057" xr:uid="{00000000-0005-0000-0000-00008C410000}"/>
    <cellStyle name="Comma 36 3 3 2 3" xfId="20058" xr:uid="{00000000-0005-0000-0000-00008D410000}"/>
    <cellStyle name="Comma 36 4" xfId="20504" xr:uid="{00000000-0005-0000-0000-00008E410000}"/>
    <cellStyle name="Comma 37" xfId="1812" xr:uid="{00000000-0005-0000-0000-00008F410000}"/>
    <cellStyle name="Comma 37 2" xfId="1813" xr:uid="{00000000-0005-0000-0000-000090410000}"/>
    <cellStyle name="Comma 38" xfId="1814" xr:uid="{00000000-0005-0000-0000-000091410000}"/>
    <cellStyle name="Comma 38 2" xfId="20505" xr:uid="{00000000-0005-0000-0000-000092410000}"/>
    <cellStyle name="Comma 39" xfId="1815" xr:uid="{00000000-0005-0000-0000-000093410000}"/>
    <cellStyle name="Comma 39 2" xfId="1816" xr:uid="{00000000-0005-0000-0000-000094410000}"/>
    <cellStyle name="Comma 4" xfId="1817" xr:uid="{00000000-0005-0000-0000-000095410000}"/>
    <cellStyle name="Comma 4 10" xfId="1818" xr:uid="{00000000-0005-0000-0000-000096410000}"/>
    <cellStyle name="Comma 4 10 2" xfId="4375" xr:uid="{00000000-0005-0000-0000-000097410000}"/>
    <cellStyle name="Comma 4 11" xfId="1819" xr:uid="{00000000-0005-0000-0000-000098410000}"/>
    <cellStyle name="Comma 4 12" xfId="1820" xr:uid="{00000000-0005-0000-0000-000099410000}"/>
    <cellStyle name="Comma 4 13" xfId="1821" xr:uid="{00000000-0005-0000-0000-00009A410000}"/>
    <cellStyle name="Comma 4 14" xfId="1822" xr:uid="{00000000-0005-0000-0000-00009B410000}"/>
    <cellStyle name="Comma 4 15" xfId="1823" xr:uid="{00000000-0005-0000-0000-00009C410000}"/>
    <cellStyle name="Comma 4 16" xfId="1824" xr:uid="{00000000-0005-0000-0000-00009D410000}"/>
    <cellStyle name="Comma 4 17" xfId="1825" xr:uid="{00000000-0005-0000-0000-00009E410000}"/>
    <cellStyle name="Comma 4 18" xfId="1826" xr:uid="{00000000-0005-0000-0000-00009F410000}"/>
    <cellStyle name="Comma 4 19" xfId="1827" xr:uid="{00000000-0005-0000-0000-0000A0410000}"/>
    <cellStyle name="Comma 4 2" xfId="1828" xr:uid="{00000000-0005-0000-0000-0000A1410000}"/>
    <cellStyle name="Comma 4 2 2" xfId="1829" xr:uid="{00000000-0005-0000-0000-0000A2410000}"/>
    <cellStyle name="Comma 4 2 2 2" xfId="20059" xr:uid="{00000000-0005-0000-0000-0000A3410000}"/>
    <cellStyle name="Comma 4 2 2 3" xfId="4376" xr:uid="{00000000-0005-0000-0000-0000A4410000}"/>
    <cellStyle name="Comma 4 2 3" xfId="4377" xr:uid="{00000000-0005-0000-0000-0000A5410000}"/>
    <cellStyle name="Comma 4 2 3 2" xfId="4378" xr:uid="{00000000-0005-0000-0000-0000A6410000}"/>
    <cellStyle name="Comma 4 2 4" xfId="20060" xr:uid="{00000000-0005-0000-0000-0000A7410000}"/>
    <cellStyle name="Comma 4 2 5" xfId="20510" xr:uid="{00000000-0005-0000-0000-0000A8410000}"/>
    <cellStyle name="Comma 4 2_bieu 21 2" xfId="20061" xr:uid="{00000000-0005-0000-0000-0000A9410000}"/>
    <cellStyle name="Comma 4 20" xfId="4379" xr:uid="{00000000-0005-0000-0000-0000AA410000}"/>
    <cellStyle name="Comma 4 21" xfId="5200" xr:uid="{00000000-0005-0000-0000-0000AB410000}"/>
    <cellStyle name="Comma 4 25" xfId="20062" xr:uid="{00000000-0005-0000-0000-0000AC410000}"/>
    <cellStyle name="Comma 4 3" xfId="1830" xr:uid="{00000000-0005-0000-0000-0000AD410000}"/>
    <cellStyle name="Comma 4 3 2" xfId="1831" xr:uid="{00000000-0005-0000-0000-0000AE410000}"/>
    <cellStyle name="Comma 4 3 2 2" xfId="1832" xr:uid="{00000000-0005-0000-0000-0000AF410000}"/>
    <cellStyle name="Comma 4 3 3" xfId="1833" xr:uid="{00000000-0005-0000-0000-0000B0410000}"/>
    <cellStyle name="Comma 4 3 4" xfId="4380" xr:uid="{00000000-0005-0000-0000-0000B1410000}"/>
    <cellStyle name="Comma 4 4" xfId="1834" xr:uid="{00000000-0005-0000-0000-0000B2410000}"/>
    <cellStyle name="Comma 4 4 2" xfId="1835" xr:uid="{00000000-0005-0000-0000-0000B3410000}"/>
    <cellStyle name="Comma 4 4 3" xfId="1836" xr:uid="{00000000-0005-0000-0000-0000B4410000}"/>
    <cellStyle name="Comma 4 4 4" xfId="1837" xr:uid="{00000000-0005-0000-0000-0000B5410000}"/>
    <cellStyle name="Comma 4 5" xfId="1838" xr:uid="{00000000-0005-0000-0000-0000B6410000}"/>
    <cellStyle name="Comma 4 6" xfId="1839" xr:uid="{00000000-0005-0000-0000-0000B7410000}"/>
    <cellStyle name="Comma 4 7" xfId="1840" xr:uid="{00000000-0005-0000-0000-0000B8410000}"/>
    <cellStyle name="Comma 4 8" xfId="1841" xr:uid="{00000000-0005-0000-0000-0000B9410000}"/>
    <cellStyle name="Comma 4 9" xfId="1842" xr:uid="{00000000-0005-0000-0000-0000BA410000}"/>
    <cellStyle name="Comma 4_THEO DOI THUC HIEN (GỐC 1)" xfId="1843" xr:uid="{00000000-0005-0000-0000-0000BB410000}"/>
    <cellStyle name="Comma 40" xfId="1844" xr:uid="{00000000-0005-0000-0000-0000BC410000}"/>
    <cellStyle name="Comma 40 2" xfId="1845" xr:uid="{00000000-0005-0000-0000-0000BD410000}"/>
    <cellStyle name="Comma 41" xfId="1846" xr:uid="{00000000-0005-0000-0000-0000BE410000}"/>
    <cellStyle name="Comma 42" xfId="1847" xr:uid="{00000000-0005-0000-0000-0000BF410000}"/>
    <cellStyle name="Comma 43" xfId="1848" xr:uid="{00000000-0005-0000-0000-0000C0410000}"/>
    <cellStyle name="Comma 44" xfId="1849" xr:uid="{00000000-0005-0000-0000-0000C1410000}"/>
    <cellStyle name="Comma 45" xfId="1850" xr:uid="{00000000-0005-0000-0000-0000C2410000}"/>
    <cellStyle name="Comma 46" xfId="1851" xr:uid="{00000000-0005-0000-0000-0000C3410000}"/>
    <cellStyle name="Comma 47" xfId="1852" xr:uid="{00000000-0005-0000-0000-0000C4410000}"/>
    <cellStyle name="Comma 48" xfId="1853" xr:uid="{00000000-0005-0000-0000-0000C5410000}"/>
    <cellStyle name="Comma 49" xfId="1854" xr:uid="{00000000-0005-0000-0000-0000C6410000}"/>
    <cellStyle name="Comma 5" xfId="1855" xr:uid="{00000000-0005-0000-0000-0000C7410000}"/>
    <cellStyle name="Comma 5 10" xfId="1856" xr:uid="{00000000-0005-0000-0000-0000C8410000}"/>
    <cellStyle name="Comma 5 11" xfId="1857" xr:uid="{00000000-0005-0000-0000-0000C9410000}"/>
    <cellStyle name="Comma 5 12" xfId="1858" xr:uid="{00000000-0005-0000-0000-0000CA410000}"/>
    <cellStyle name="Comma 5 13" xfId="1859" xr:uid="{00000000-0005-0000-0000-0000CB410000}"/>
    <cellStyle name="Comma 5 14" xfId="1860" xr:uid="{00000000-0005-0000-0000-0000CC410000}"/>
    <cellStyle name="Comma 5 15" xfId="1861" xr:uid="{00000000-0005-0000-0000-0000CD410000}"/>
    <cellStyle name="Comma 5 16" xfId="1862" xr:uid="{00000000-0005-0000-0000-0000CE410000}"/>
    <cellStyle name="Comma 5 17" xfId="1863" xr:uid="{00000000-0005-0000-0000-0000CF410000}"/>
    <cellStyle name="Comma 5 17 2" xfId="1864" xr:uid="{00000000-0005-0000-0000-0000D0410000}"/>
    <cellStyle name="Comma 5 17 3" xfId="4381" xr:uid="{00000000-0005-0000-0000-0000D1410000}"/>
    <cellStyle name="Comma 5 18" xfId="1865" xr:uid="{00000000-0005-0000-0000-0000D2410000}"/>
    <cellStyle name="Comma 5 19" xfId="1866" xr:uid="{00000000-0005-0000-0000-0000D3410000}"/>
    <cellStyle name="Comma 5 2" xfId="1867" xr:uid="{00000000-0005-0000-0000-0000D4410000}"/>
    <cellStyle name="Comma 5 2 2" xfId="1868" xr:uid="{00000000-0005-0000-0000-0000D5410000}"/>
    <cellStyle name="Comma 5 2 3" xfId="20063" xr:uid="{00000000-0005-0000-0000-0000D6410000}"/>
    <cellStyle name="Comma 5 20" xfId="1869" xr:uid="{00000000-0005-0000-0000-0000D7410000}"/>
    <cellStyle name="Comma 5 21" xfId="4382" xr:uid="{00000000-0005-0000-0000-0000D8410000}"/>
    <cellStyle name="Comma 5 21 2" xfId="4383" xr:uid="{00000000-0005-0000-0000-0000D9410000}"/>
    <cellStyle name="Comma 5 21 2 2" xfId="4384" xr:uid="{00000000-0005-0000-0000-0000DA410000}"/>
    <cellStyle name="Comma 5 21 2 2 2" xfId="4385" xr:uid="{00000000-0005-0000-0000-0000DB410000}"/>
    <cellStyle name="Comma 5 21 2 2 3" xfId="4386" xr:uid="{00000000-0005-0000-0000-0000DC410000}"/>
    <cellStyle name="Comma 5 21 2 3" xfId="4387" xr:uid="{00000000-0005-0000-0000-0000DD410000}"/>
    <cellStyle name="Comma 5 21 2 3 2" xfId="4388" xr:uid="{00000000-0005-0000-0000-0000DE410000}"/>
    <cellStyle name="Comma 5 21 2 3 3" xfId="4389" xr:uid="{00000000-0005-0000-0000-0000DF410000}"/>
    <cellStyle name="Comma 5 21 2 4" xfId="4390" xr:uid="{00000000-0005-0000-0000-0000E0410000}"/>
    <cellStyle name="Comma 5 21 2 5" xfId="4391" xr:uid="{00000000-0005-0000-0000-0000E1410000}"/>
    <cellStyle name="Comma 5 21 3" xfId="4392" xr:uid="{00000000-0005-0000-0000-0000E2410000}"/>
    <cellStyle name="Comma 5 21 3 2" xfId="4393" xr:uid="{00000000-0005-0000-0000-0000E3410000}"/>
    <cellStyle name="Comma 5 21 3 2 2" xfId="4394" xr:uid="{00000000-0005-0000-0000-0000E4410000}"/>
    <cellStyle name="Comma 5 21 3 2 3" xfId="4395" xr:uid="{00000000-0005-0000-0000-0000E5410000}"/>
    <cellStyle name="Comma 5 21 3 3" xfId="4396" xr:uid="{00000000-0005-0000-0000-0000E6410000}"/>
    <cellStyle name="Comma 5 21 3 4" xfId="4397" xr:uid="{00000000-0005-0000-0000-0000E7410000}"/>
    <cellStyle name="Comma 5 21 4" xfId="4398" xr:uid="{00000000-0005-0000-0000-0000E8410000}"/>
    <cellStyle name="Comma 5 21 4 2" xfId="4399" xr:uid="{00000000-0005-0000-0000-0000E9410000}"/>
    <cellStyle name="Comma 5 21 4 3" xfId="4400" xr:uid="{00000000-0005-0000-0000-0000EA410000}"/>
    <cellStyle name="Comma 5 21 5" xfId="4401" xr:uid="{00000000-0005-0000-0000-0000EB410000}"/>
    <cellStyle name="Comma 5 21 6" xfId="4402" xr:uid="{00000000-0005-0000-0000-0000EC410000}"/>
    <cellStyle name="Comma 5 22" xfId="4403" xr:uid="{00000000-0005-0000-0000-0000ED410000}"/>
    <cellStyle name="Comma 5 22 2" xfId="4404" xr:uid="{00000000-0005-0000-0000-0000EE410000}"/>
    <cellStyle name="Comma 5 22 2 2" xfId="4405" xr:uid="{00000000-0005-0000-0000-0000EF410000}"/>
    <cellStyle name="Comma 5 22 2 3" xfId="4406" xr:uid="{00000000-0005-0000-0000-0000F0410000}"/>
    <cellStyle name="Comma 5 22 3" xfId="4407" xr:uid="{00000000-0005-0000-0000-0000F1410000}"/>
    <cellStyle name="Comma 5 22 4" xfId="4408" xr:uid="{00000000-0005-0000-0000-0000F2410000}"/>
    <cellStyle name="Comma 5 23" xfId="20522" xr:uid="{00000000-0005-0000-0000-0000F3410000}"/>
    <cellStyle name="Comma 5 3" xfId="1870" xr:uid="{00000000-0005-0000-0000-0000F4410000}"/>
    <cellStyle name="Comma 5 3 2" xfId="1871" xr:uid="{00000000-0005-0000-0000-0000F5410000}"/>
    <cellStyle name="Comma 5 4" xfId="1872" xr:uid="{00000000-0005-0000-0000-0000F6410000}"/>
    <cellStyle name="Comma 5 4 2" xfId="1873" xr:uid="{00000000-0005-0000-0000-0000F7410000}"/>
    <cellStyle name="Comma 5 5" xfId="1874" xr:uid="{00000000-0005-0000-0000-0000F8410000}"/>
    <cellStyle name="Comma 5 5 2" xfId="1875" xr:uid="{00000000-0005-0000-0000-0000F9410000}"/>
    <cellStyle name="Comma 5 5 3" xfId="4409" xr:uid="{00000000-0005-0000-0000-0000FA410000}"/>
    <cellStyle name="Comma 5 6" xfId="1876" xr:uid="{00000000-0005-0000-0000-0000FB410000}"/>
    <cellStyle name="Comma 5 7" xfId="1877" xr:uid="{00000000-0005-0000-0000-0000FC410000}"/>
    <cellStyle name="Comma 5 8" xfId="1878" xr:uid="{00000000-0005-0000-0000-0000FD410000}"/>
    <cellStyle name="Comma 5 9" xfId="1879" xr:uid="{00000000-0005-0000-0000-0000FE410000}"/>
    <cellStyle name="Comma 5_05-12  KH trung han 2016-2020 - Liem Thinh edited" xfId="1880" xr:uid="{00000000-0005-0000-0000-0000FF410000}"/>
    <cellStyle name="Comma 50" xfId="1881" xr:uid="{00000000-0005-0000-0000-000000420000}"/>
    <cellStyle name="Comma 50 2" xfId="1882" xr:uid="{00000000-0005-0000-0000-000001420000}"/>
    <cellStyle name="Comma 50 2 2" xfId="4410" xr:uid="{00000000-0005-0000-0000-000002420000}"/>
    <cellStyle name="Comma 50 2 2 2" xfId="4411" xr:uid="{00000000-0005-0000-0000-000003420000}"/>
    <cellStyle name="Comma 50 2 2 3" xfId="4412" xr:uid="{00000000-0005-0000-0000-000004420000}"/>
    <cellStyle name="Comma 50 2 3" xfId="4413" xr:uid="{00000000-0005-0000-0000-000005420000}"/>
    <cellStyle name="Comma 50 2 4" xfId="4414" xr:uid="{00000000-0005-0000-0000-000006420000}"/>
    <cellStyle name="Comma 50 3" xfId="4415" xr:uid="{00000000-0005-0000-0000-000007420000}"/>
    <cellStyle name="Comma 50 3 2" xfId="4416" xr:uid="{00000000-0005-0000-0000-000008420000}"/>
    <cellStyle name="Comma 50 3 3" xfId="4417" xr:uid="{00000000-0005-0000-0000-000009420000}"/>
    <cellStyle name="Comma 50 4" xfId="4418" xr:uid="{00000000-0005-0000-0000-00000A420000}"/>
    <cellStyle name="Comma 50 5" xfId="4419" xr:uid="{00000000-0005-0000-0000-00000B420000}"/>
    <cellStyle name="Comma 51" xfId="1883" xr:uid="{00000000-0005-0000-0000-00000C420000}"/>
    <cellStyle name="Comma 51 2" xfId="1884" xr:uid="{00000000-0005-0000-0000-00000D420000}"/>
    <cellStyle name="Comma 51 2 2" xfId="4420" xr:uid="{00000000-0005-0000-0000-00000E420000}"/>
    <cellStyle name="Comma 51 2 2 2" xfId="4421" xr:uid="{00000000-0005-0000-0000-00000F420000}"/>
    <cellStyle name="Comma 51 2 2 3" xfId="4422" xr:uid="{00000000-0005-0000-0000-000010420000}"/>
    <cellStyle name="Comma 51 2 3" xfId="4423" xr:uid="{00000000-0005-0000-0000-000011420000}"/>
    <cellStyle name="Comma 51 2 4" xfId="4424" xr:uid="{00000000-0005-0000-0000-000012420000}"/>
    <cellStyle name="Comma 51 3" xfId="4425" xr:uid="{00000000-0005-0000-0000-000013420000}"/>
    <cellStyle name="Comma 51 3 2" xfId="4426" xr:uid="{00000000-0005-0000-0000-000014420000}"/>
    <cellStyle name="Comma 51 3 3" xfId="4427" xr:uid="{00000000-0005-0000-0000-000015420000}"/>
    <cellStyle name="Comma 51 4" xfId="4428" xr:uid="{00000000-0005-0000-0000-000016420000}"/>
    <cellStyle name="Comma 51 5" xfId="4429" xr:uid="{00000000-0005-0000-0000-000017420000}"/>
    <cellStyle name="Comma 52" xfId="1885" xr:uid="{00000000-0005-0000-0000-000018420000}"/>
    <cellStyle name="Comma 52 2" xfId="4430" xr:uid="{00000000-0005-0000-0000-000019420000}"/>
    <cellStyle name="Comma 52 3" xfId="5201" xr:uid="{00000000-0005-0000-0000-00001A420000}"/>
    <cellStyle name="Comma 53" xfId="4431" xr:uid="{00000000-0005-0000-0000-00001B420000}"/>
    <cellStyle name="Comma 53 2" xfId="4432" xr:uid="{00000000-0005-0000-0000-00001C420000}"/>
    <cellStyle name="Comma 53 2 2" xfId="4433" xr:uid="{00000000-0005-0000-0000-00001D420000}"/>
    <cellStyle name="Comma 53 2 3" xfId="4434" xr:uid="{00000000-0005-0000-0000-00001E420000}"/>
    <cellStyle name="Comma 53 3" xfId="4435" xr:uid="{00000000-0005-0000-0000-00001F420000}"/>
    <cellStyle name="Comma 53 4" xfId="4436" xr:uid="{00000000-0005-0000-0000-000020420000}"/>
    <cellStyle name="Comma 54" xfId="4437" xr:uid="{00000000-0005-0000-0000-000021420000}"/>
    <cellStyle name="Comma 54 2" xfId="4438" xr:uid="{00000000-0005-0000-0000-000022420000}"/>
    <cellStyle name="Comma 55" xfId="4439" xr:uid="{00000000-0005-0000-0000-000023420000}"/>
    <cellStyle name="Comma 55 2" xfId="4440" xr:uid="{00000000-0005-0000-0000-000024420000}"/>
    <cellStyle name="Comma 55 3" xfId="4441" xr:uid="{00000000-0005-0000-0000-000025420000}"/>
    <cellStyle name="Comma 56" xfId="4442" xr:uid="{00000000-0005-0000-0000-000026420000}"/>
    <cellStyle name="Comma 56 2" xfId="20064" xr:uid="{00000000-0005-0000-0000-000027420000}"/>
    <cellStyle name="Comma 56 2 2" xfId="20065" xr:uid="{00000000-0005-0000-0000-000028420000}"/>
    <cellStyle name="Comma 56 2 2 2" xfId="20066" xr:uid="{00000000-0005-0000-0000-000029420000}"/>
    <cellStyle name="Comma 56 3" xfId="20067" xr:uid="{00000000-0005-0000-0000-00002A420000}"/>
    <cellStyle name="Comma 56 3 2" xfId="20068" xr:uid="{00000000-0005-0000-0000-00002B420000}"/>
    <cellStyle name="Comma 57" xfId="4443" xr:uid="{00000000-0005-0000-0000-00002C420000}"/>
    <cellStyle name="Comma 57 2" xfId="4444" xr:uid="{00000000-0005-0000-0000-00002D420000}"/>
    <cellStyle name="Comma 57 4" xfId="4445" xr:uid="{00000000-0005-0000-0000-00002E420000}"/>
    <cellStyle name="Comma 58" xfId="4446" xr:uid="{00000000-0005-0000-0000-00002F420000}"/>
    <cellStyle name="Comma 59" xfId="4447" xr:uid="{00000000-0005-0000-0000-000030420000}"/>
    <cellStyle name="Comma 6" xfId="1886" xr:uid="{00000000-0005-0000-0000-000031420000}"/>
    <cellStyle name="Comma 6 2" xfId="1887" xr:uid="{00000000-0005-0000-0000-000032420000}"/>
    <cellStyle name="Comma 6 2 2" xfId="1888" xr:uid="{00000000-0005-0000-0000-000033420000}"/>
    <cellStyle name="Comma 6 3" xfId="1889" xr:uid="{00000000-0005-0000-0000-000034420000}"/>
    <cellStyle name="Comma 6 4" xfId="1890" xr:uid="{00000000-0005-0000-0000-000035420000}"/>
    <cellStyle name="Comma 60" xfId="20069" xr:uid="{00000000-0005-0000-0000-000036420000}"/>
    <cellStyle name="Comma 61" xfId="20070" xr:uid="{00000000-0005-0000-0000-000037420000}"/>
    <cellStyle name="Comma 62" xfId="20512" xr:uid="{00000000-0005-0000-0000-000038420000}"/>
    <cellStyle name="Comma 65" xfId="20071" xr:uid="{00000000-0005-0000-0000-000039420000}"/>
    <cellStyle name="Comma 69" xfId="20072" xr:uid="{00000000-0005-0000-0000-00003A420000}"/>
    <cellStyle name="Comma 7" xfId="1891" xr:uid="{00000000-0005-0000-0000-00003B420000}"/>
    <cellStyle name="Comma 7 2" xfId="1892" xr:uid="{00000000-0005-0000-0000-00003C420000}"/>
    <cellStyle name="Comma 7 3" xfId="1893" xr:uid="{00000000-0005-0000-0000-00003D420000}"/>
    <cellStyle name="Comma 7 3 2" xfId="1894" xr:uid="{00000000-0005-0000-0000-00003E420000}"/>
    <cellStyle name="Comma 7 4" xfId="4448" xr:uid="{00000000-0005-0000-0000-00003F420000}"/>
    <cellStyle name="Comma 7 5" xfId="4449" xr:uid="{00000000-0005-0000-0000-000040420000}"/>
    <cellStyle name="Comma 7 6" xfId="5202" xr:uid="{00000000-0005-0000-0000-000041420000}"/>
    <cellStyle name="Comma 7_20131129 Nhu cau 2014_TPCP ODA (co hoan ung)" xfId="1895" xr:uid="{00000000-0005-0000-0000-000042420000}"/>
    <cellStyle name="Comma 73" xfId="20073" xr:uid="{00000000-0005-0000-0000-000043420000}"/>
    <cellStyle name="Comma 76" xfId="20074" xr:uid="{00000000-0005-0000-0000-000044420000}"/>
    <cellStyle name="Comma 77" xfId="20075" xr:uid="{00000000-0005-0000-0000-000045420000}"/>
    <cellStyle name="Comma 78" xfId="4450" xr:uid="{00000000-0005-0000-0000-000046420000}"/>
    <cellStyle name="Comma 8" xfId="1896" xr:uid="{00000000-0005-0000-0000-000047420000}"/>
    <cellStyle name="Comma 8 2" xfId="1897" xr:uid="{00000000-0005-0000-0000-000048420000}"/>
    <cellStyle name="Comma 8 2 2" xfId="1898" xr:uid="{00000000-0005-0000-0000-000049420000}"/>
    <cellStyle name="Comma 8 2 2 2" xfId="20076" xr:uid="{00000000-0005-0000-0000-00004A420000}"/>
    <cellStyle name="Comma 8 2 2 3" xfId="20077" xr:uid="{00000000-0005-0000-0000-00004B420000}"/>
    <cellStyle name="Comma 8 2 3" xfId="20078" xr:uid="{00000000-0005-0000-0000-00004C420000}"/>
    <cellStyle name="Comma 8 2 3 2" xfId="20079" xr:uid="{00000000-0005-0000-0000-00004D420000}"/>
    <cellStyle name="Comma 8 2 3 3" xfId="20080" xr:uid="{00000000-0005-0000-0000-00004E420000}"/>
    <cellStyle name="Comma 8 2 4" xfId="20081" xr:uid="{00000000-0005-0000-0000-00004F420000}"/>
    <cellStyle name="Comma 8 2 4 2" xfId="20082" xr:uid="{00000000-0005-0000-0000-000050420000}"/>
    <cellStyle name="Comma 8 2 5" xfId="20083" xr:uid="{00000000-0005-0000-0000-000051420000}"/>
    <cellStyle name="Comma 8 3" xfId="1899" xr:uid="{00000000-0005-0000-0000-000052420000}"/>
    <cellStyle name="Comma 8 4" xfId="1900" xr:uid="{00000000-0005-0000-0000-000053420000}"/>
    <cellStyle name="Comma 8 5" xfId="4451" xr:uid="{00000000-0005-0000-0000-000054420000}"/>
    <cellStyle name="Comma 80" xfId="20084" xr:uid="{00000000-0005-0000-0000-000055420000}"/>
    <cellStyle name="Comma 9" xfId="1901" xr:uid="{00000000-0005-0000-0000-000056420000}"/>
    <cellStyle name="Comma 9 2" xfId="1902" xr:uid="{00000000-0005-0000-0000-000057420000}"/>
    <cellStyle name="Comma 9 2 2" xfId="1903" xr:uid="{00000000-0005-0000-0000-000058420000}"/>
    <cellStyle name="Comma 9 2 3" xfId="1904" xr:uid="{00000000-0005-0000-0000-000059420000}"/>
    <cellStyle name="Comma 9 3" xfId="1905" xr:uid="{00000000-0005-0000-0000-00005A420000}"/>
    <cellStyle name="Comma 9 3 2" xfId="1906" xr:uid="{00000000-0005-0000-0000-00005B420000}"/>
    <cellStyle name="Comma 9 3 3" xfId="4452" xr:uid="{00000000-0005-0000-0000-00005C420000}"/>
    <cellStyle name="Comma 9 4" xfId="1907" xr:uid="{00000000-0005-0000-0000-00005D420000}"/>
    <cellStyle name="Comma 9 5" xfId="1908" xr:uid="{00000000-0005-0000-0000-00005E420000}"/>
    <cellStyle name="Comma 9 6" xfId="20085" xr:uid="{00000000-0005-0000-0000-00005F420000}"/>
    <cellStyle name="Comma 9 6 2" xfId="20086" xr:uid="{00000000-0005-0000-0000-000060420000}"/>
    <cellStyle name="Comma 9 6 2 2" xfId="20087" xr:uid="{00000000-0005-0000-0000-000061420000}"/>
    <cellStyle name="Comma 9 6 2 2 2" xfId="20088" xr:uid="{00000000-0005-0000-0000-000062420000}"/>
    <cellStyle name="comma zerodec" xfId="1909" xr:uid="{00000000-0005-0000-0000-000063420000}"/>
    <cellStyle name="Comma0" xfId="1910" xr:uid="{00000000-0005-0000-0000-000064420000}"/>
    <cellStyle name="Comma0 10" xfId="1911" xr:uid="{00000000-0005-0000-0000-000065420000}"/>
    <cellStyle name="Comma0 11" xfId="1912" xr:uid="{00000000-0005-0000-0000-000066420000}"/>
    <cellStyle name="Comma0 12" xfId="1913" xr:uid="{00000000-0005-0000-0000-000067420000}"/>
    <cellStyle name="Comma0 13" xfId="1914" xr:uid="{00000000-0005-0000-0000-000068420000}"/>
    <cellStyle name="Comma0 14" xfId="1915" xr:uid="{00000000-0005-0000-0000-000069420000}"/>
    <cellStyle name="Comma0 15" xfId="1916" xr:uid="{00000000-0005-0000-0000-00006A420000}"/>
    <cellStyle name="Comma0 16" xfId="1917" xr:uid="{00000000-0005-0000-0000-00006B420000}"/>
    <cellStyle name="Comma0 2" xfId="1918" xr:uid="{00000000-0005-0000-0000-00006C420000}"/>
    <cellStyle name="Comma0 2 2" xfId="1919" xr:uid="{00000000-0005-0000-0000-00006D420000}"/>
    <cellStyle name="Comma0 3" xfId="1920" xr:uid="{00000000-0005-0000-0000-00006E420000}"/>
    <cellStyle name="Comma0 4" xfId="1921" xr:uid="{00000000-0005-0000-0000-00006F420000}"/>
    <cellStyle name="Comma0 5" xfId="1922" xr:uid="{00000000-0005-0000-0000-000070420000}"/>
    <cellStyle name="Comma0 6" xfId="1923" xr:uid="{00000000-0005-0000-0000-000071420000}"/>
    <cellStyle name="Comma0 7" xfId="1924" xr:uid="{00000000-0005-0000-0000-000072420000}"/>
    <cellStyle name="Comma0 8" xfId="1925" xr:uid="{00000000-0005-0000-0000-000073420000}"/>
    <cellStyle name="Comma0 9" xfId="1926" xr:uid="{00000000-0005-0000-0000-000074420000}"/>
    <cellStyle name="Company Name" xfId="1927" xr:uid="{00000000-0005-0000-0000-000075420000}"/>
    <cellStyle name="cong" xfId="1928" xr:uid="{00000000-0005-0000-0000-000076420000}"/>
    <cellStyle name="Copied" xfId="1929" xr:uid="{00000000-0005-0000-0000-000077420000}"/>
    <cellStyle name="Co聭ma_Sheet1" xfId="1930" xr:uid="{00000000-0005-0000-0000-000078420000}"/>
    <cellStyle name="CR Comma" xfId="1931" xr:uid="{00000000-0005-0000-0000-000079420000}"/>
    <cellStyle name="CR Currency" xfId="1932" xr:uid="{00000000-0005-0000-0000-00007A420000}"/>
    <cellStyle name="Credit" xfId="1933" xr:uid="{00000000-0005-0000-0000-00007B420000}"/>
    <cellStyle name="Credit subtotal" xfId="1934" xr:uid="{00000000-0005-0000-0000-00007C420000}"/>
    <cellStyle name="Credit subtotal 2" xfId="5203" xr:uid="{00000000-0005-0000-0000-00007D420000}"/>
    <cellStyle name="Credit Total" xfId="1935" xr:uid="{00000000-0005-0000-0000-00007E420000}"/>
    <cellStyle name="Cࡵrrency_Sheet1_PRODUCTĠ" xfId="1936" xr:uid="{00000000-0005-0000-0000-00007F420000}"/>
    <cellStyle name="_x0001_CS_x0006_RMO[" xfId="20089" xr:uid="{00000000-0005-0000-0000-000080420000}"/>
    <cellStyle name="_x0001_CS_x0006_RMO[?0?]?_?0?0?" xfId="20090" xr:uid="{00000000-0005-0000-0000-000081420000}"/>
    <cellStyle name="_x0001_CS_x0006_RMO_?0?0?Q?3" xfId="20091" xr:uid="{00000000-0005-0000-0000-000082420000}"/>
    <cellStyle name="CT1" xfId="20092" xr:uid="{00000000-0005-0000-0000-000083420000}"/>
    <cellStyle name="CT2" xfId="20093" xr:uid="{00000000-0005-0000-0000-000084420000}"/>
    <cellStyle name="CT4" xfId="20094" xr:uid="{00000000-0005-0000-0000-000085420000}"/>
    <cellStyle name="CT5" xfId="20095" xr:uid="{00000000-0005-0000-0000-000086420000}"/>
    <cellStyle name="ct7" xfId="20096" xr:uid="{00000000-0005-0000-0000-000087420000}"/>
    <cellStyle name="ct8" xfId="20097" xr:uid="{00000000-0005-0000-0000-000088420000}"/>
    <cellStyle name="cth1" xfId="20098" xr:uid="{00000000-0005-0000-0000-000089420000}"/>
    <cellStyle name="Cthuc" xfId="20099" xr:uid="{00000000-0005-0000-0000-00008A420000}"/>
    <cellStyle name="Cthuc1" xfId="20100" xr:uid="{00000000-0005-0000-0000-00008B420000}"/>
    <cellStyle name="Curråncy [0]_FCST_RESULTS" xfId="1937" xr:uid="{00000000-0005-0000-0000-00008C420000}"/>
    <cellStyle name="Currency %" xfId="1938" xr:uid="{00000000-0005-0000-0000-00008D420000}"/>
    <cellStyle name="Currency % 10" xfId="1939" xr:uid="{00000000-0005-0000-0000-00008E420000}"/>
    <cellStyle name="Currency % 11" xfId="1940" xr:uid="{00000000-0005-0000-0000-00008F420000}"/>
    <cellStyle name="Currency % 12" xfId="1941" xr:uid="{00000000-0005-0000-0000-000090420000}"/>
    <cellStyle name="Currency % 13" xfId="1942" xr:uid="{00000000-0005-0000-0000-000091420000}"/>
    <cellStyle name="Currency % 14" xfId="1943" xr:uid="{00000000-0005-0000-0000-000092420000}"/>
    <cellStyle name="Currency % 15" xfId="1944" xr:uid="{00000000-0005-0000-0000-000093420000}"/>
    <cellStyle name="Currency % 2" xfId="1945" xr:uid="{00000000-0005-0000-0000-000094420000}"/>
    <cellStyle name="Currency % 3" xfId="1946" xr:uid="{00000000-0005-0000-0000-000095420000}"/>
    <cellStyle name="Currency % 4" xfId="1947" xr:uid="{00000000-0005-0000-0000-000096420000}"/>
    <cellStyle name="Currency % 5" xfId="1948" xr:uid="{00000000-0005-0000-0000-000097420000}"/>
    <cellStyle name="Currency % 6" xfId="1949" xr:uid="{00000000-0005-0000-0000-000098420000}"/>
    <cellStyle name="Currency % 7" xfId="1950" xr:uid="{00000000-0005-0000-0000-000099420000}"/>
    <cellStyle name="Currency % 8" xfId="1951" xr:uid="{00000000-0005-0000-0000-00009A420000}"/>
    <cellStyle name="Currency % 9" xfId="1952" xr:uid="{00000000-0005-0000-0000-00009B420000}"/>
    <cellStyle name="Currency %_05-12  KH trung han 2016-2020 - Liem Thinh edited" xfId="1953" xr:uid="{00000000-0005-0000-0000-00009C420000}"/>
    <cellStyle name="Currency [0] 2" xfId="4453" xr:uid="{00000000-0005-0000-0000-00009D420000}"/>
    <cellStyle name="Currency [0] 2 2" xfId="4454" xr:uid="{00000000-0005-0000-0000-00009E420000}"/>
    <cellStyle name="Currency [0]ßmud plant bolted_RESULTS" xfId="1954" xr:uid="{00000000-0005-0000-0000-00009F420000}"/>
    <cellStyle name="Currency [00]" xfId="1955" xr:uid="{00000000-0005-0000-0000-0000A0420000}"/>
    <cellStyle name="Currency [00] 10" xfId="1956" xr:uid="{00000000-0005-0000-0000-0000A1420000}"/>
    <cellStyle name="Currency [00] 11" xfId="1957" xr:uid="{00000000-0005-0000-0000-0000A2420000}"/>
    <cellStyle name="Currency [00] 12" xfId="1958" xr:uid="{00000000-0005-0000-0000-0000A3420000}"/>
    <cellStyle name="Currency [00] 13" xfId="1959" xr:uid="{00000000-0005-0000-0000-0000A4420000}"/>
    <cellStyle name="Currency [00] 14" xfId="1960" xr:uid="{00000000-0005-0000-0000-0000A5420000}"/>
    <cellStyle name="Currency [00] 15" xfId="1961" xr:uid="{00000000-0005-0000-0000-0000A6420000}"/>
    <cellStyle name="Currency [00] 16" xfId="1962" xr:uid="{00000000-0005-0000-0000-0000A7420000}"/>
    <cellStyle name="Currency [00] 2" xfId="1963" xr:uid="{00000000-0005-0000-0000-0000A8420000}"/>
    <cellStyle name="Currency [00] 3" xfId="1964" xr:uid="{00000000-0005-0000-0000-0000A9420000}"/>
    <cellStyle name="Currency [00] 4" xfId="1965" xr:uid="{00000000-0005-0000-0000-0000AA420000}"/>
    <cellStyle name="Currency [00] 5" xfId="1966" xr:uid="{00000000-0005-0000-0000-0000AB420000}"/>
    <cellStyle name="Currency [00] 6" xfId="1967" xr:uid="{00000000-0005-0000-0000-0000AC420000}"/>
    <cellStyle name="Currency [00] 7" xfId="1968" xr:uid="{00000000-0005-0000-0000-0000AD420000}"/>
    <cellStyle name="Currency [00] 8" xfId="1969" xr:uid="{00000000-0005-0000-0000-0000AE420000}"/>
    <cellStyle name="Currency [00] 9" xfId="1970" xr:uid="{00000000-0005-0000-0000-0000AF420000}"/>
    <cellStyle name="Currency 0.0" xfId="1971" xr:uid="{00000000-0005-0000-0000-0000B0420000}"/>
    <cellStyle name="Currency 0.0%" xfId="1972" xr:uid="{00000000-0005-0000-0000-0000B1420000}"/>
    <cellStyle name="Currency 0.0_05-12  KH trung han 2016-2020 - Liem Thinh edited" xfId="1973" xr:uid="{00000000-0005-0000-0000-0000B2420000}"/>
    <cellStyle name="Currency 0.00" xfId="1974" xr:uid="{00000000-0005-0000-0000-0000B3420000}"/>
    <cellStyle name="Currency 0.00%" xfId="1975" xr:uid="{00000000-0005-0000-0000-0000B4420000}"/>
    <cellStyle name="Currency 0.00_05-12  KH trung han 2016-2020 - Liem Thinh edited" xfId="1976" xr:uid="{00000000-0005-0000-0000-0000B5420000}"/>
    <cellStyle name="Currency 0.000" xfId="1977" xr:uid="{00000000-0005-0000-0000-0000B6420000}"/>
    <cellStyle name="Currency 0.000%" xfId="1978" xr:uid="{00000000-0005-0000-0000-0000B7420000}"/>
    <cellStyle name="Currency 0.000_05-12  KH trung han 2016-2020 - Liem Thinh edited" xfId="1979" xr:uid="{00000000-0005-0000-0000-0000B8420000}"/>
    <cellStyle name="Currency 2" xfId="1980" xr:uid="{00000000-0005-0000-0000-0000B9420000}"/>
    <cellStyle name="Currency 2 10" xfId="1981" xr:uid="{00000000-0005-0000-0000-0000BA420000}"/>
    <cellStyle name="Currency 2 11" xfId="1982" xr:uid="{00000000-0005-0000-0000-0000BB420000}"/>
    <cellStyle name="Currency 2 12" xfId="1983" xr:uid="{00000000-0005-0000-0000-0000BC420000}"/>
    <cellStyle name="Currency 2 13" xfId="1984" xr:uid="{00000000-0005-0000-0000-0000BD420000}"/>
    <cellStyle name="Currency 2 14" xfId="1985" xr:uid="{00000000-0005-0000-0000-0000BE420000}"/>
    <cellStyle name="Currency 2 15" xfId="1986" xr:uid="{00000000-0005-0000-0000-0000BF420000}"/>
    <cellStyle name="Currency 2 16" xfId="1987" xr:uid="{00000000-0005-0000-0000-0000C0420000}"/>
    <cellStyle name="Currency 2 2" xfId="1988" xr:uid="{00000000-0005-0000-0000-0000C1420000}"/>
    <cellStyle name="Currency 2 3" xfId="1989" xr:uid="{00000000-0005-0000-0000-0000C2420000}"/>
    <cellStyle name="Currency 2 4" xfId="1990" xr:uid="{00000000-0005-0000-0000-0000C3420000}"/>
    <cellStyle name="Currency 2 5" xfId="1991" xr:uid="{00000000-0005-0000-0000-0000C4420000}"/>
    <cellStyle name="Currency 2 6" xfId="1992" xr:uid="{00000000-0005-0000-0000-0000C5420000}"/>
    <cellStyle name="Currency 2 7" xfId="1993" xr:uid="{00000000-0005-0000-0000-0000C6420000}"/>
    <cellStyle name="Currency 2 8" xfId="1994" xr:uid="{00000000-0005-0000-0000-0000C7420000}"/>
    <cellStyle name="Currency 2 9" xfId="1995" xr:uid="{00000000-0005-0000-0000-0000C8420000}"/>
    <cellStyle name="Currency 3" xfId="4455" xr:uid="{00000000-0005-0000-0000-0000C9420000}"/>
    <cellStyle name="Currency 3 2" xfId="4456" xr:uid="{00000000-0005-0000-0000-0000CA420000}"/>
    <cellStyle name="Currency![0]_FCSt (2)" xfId="1996" xr:uid="{00000000-0005-0000-0000-0000CB420000}"/>
    <cellStyle name="Currency0" xfId="1997" xr:uid="{00000000-0005-0000-0000-0000CC420000}"/>
    <cellStyle name="Currency0 10" xfId="1998" xr:uid="{00000000-0005-0000-0000-0000CD420000}"/>
    <cellStyle name="Currency0 11" xfId="1999" xr:uid="{00000000-0005-0000-0000-0000CE420000}"/>
    <cellStyle name="Currency0 12" xfId="2000" xr:uid="{00000000-0005-0000-0000-0000CF420000}"/>
    <cellStyle name="Currency0 13" xfId="2001" xr:uid="{00000000-0005-0000-0000-0000D0420000}"/>
    <cellStyle name="Currency0 14" xfId="2002" xr:uid="{00000000-0005-0000-0000-0000D1420000}"/>
    <cellStyle name="Currency0 15" xfId="2003" xr:uid="{00000000-0005-0000-0000-0000D2420000}"/>
    <cellStyle name="Currency0 16" xfId="2004" xr:uid="{00000000-0005-0000-0000-0000D3420000}"/>
    <cellStyle name="Currency0 17" xfId="5204" xr:uid="{00000000-0005-0000-0000-0000D4420000}"/>
    <cellStyle name="Currency0 2" xfId="2005" xr:uid="{00000000-0005-0000-0000-0000D5420000}"/>
    <cellStyle name="Currency0 2 2" xfId="2006" xr:uid="{00000000-0005-0000-0000-0000D6420000}"/>
    <cellStyle name="Currency0 3" xfId="2007" xr:uid="{00000000-0005-0000-0000-0000D7420000}"/>
    <cellStyle name="Currency0 4" xfId="2008" xr:uid="{00000000-0005-0000-0000-0000D8420000}"/>
    <cellStyle name="Currency0 5" xfId="2009" xr:uid="{00000000-0005-0000-0000-0000D9420000}"/>
    <cellStyle name="Currency0 6" xfId="2010" xr:uid="{00000000-0005-0000-0000-0000DA420000}"/>
    <cellStyle name="Currency0 7" xfId="2011" xr:uid="{00000000-0005-0000-0000-0000DB420000}"/>
    <cellStyle name="Currency0 8" xfId="2012" xr:uid="{00000000-0005-0000-0000-0000DC420000}"/>
    <cellStyle name="Currency0 9" xfId="2013" xr:uid="{00000000-0005-0000-0000-0000DD420000}"/>
    <cellStyle name="Currency1" xfId="2014" xr:uid="{00000000-0005-0000-0000-0000DE420000}"/>
    <cellStyle name="Currency1 10" xfId="2015" xr:uid="{00000000-0005-0000-0000-0000DF420000}"/>
    <cellStyle name="Currency1 11" xfId="2016" xr:uid="{00000000-0005-0000-0000-0000E0420000}"/>
    <cellStyle name="Currency1 12" xfId="2017" xr:uid="{00000000-0005-0000-0000-0000E1420000}"/>
    <cellStyle name="Currency1 13" xfId="2018" xr:uid="{00000000-0005-0000-0000-0000E2420000}"/>
    <cellStyle name="Currency1 14" xfId="2019" xr:uid="{00000000-0005-0000-0000-0000E3420000}"/>
    <cellStyle name="Currency1 15" xfId="2020" xr:uid="{00000000-0005-0000-0000-0000E4420000}"/>
    <cellStyle name="Currency1 16" xfId="2021" xr:uid="{00000000-0005-0000-0000-0000E5420000}"/>
    <cellStyle name="Currency1 2" xfId="2022" xr:uid="{00000000-0005-0000-0000-0000E6420000}"/>
    <cellStyle name="Currency1 2 2" xfId="2023" xr:uid="{00000000-0005-0000-0000-0000E7420000}"/>
    <cellStyle name="Currency1 3" xfId="2024" xr:uid="{00000000-0005-0000-0000-0000E8420000}"/>
    <cellStyle name="Currency1 4" xfId="2025" xr:uid="{00000000-0005-0000-0000-0000E9420000}"/>
    <cellStyle name="Currency1 5" xfId="2026" xr:uid="{00000000-0005-0000-0000-0000EA420000}"/>
    <cellStyle name="Currency1 6" xfId="2027" xr:uid="{00000000-0005-0000-0000-0000EB420000}"/>
    <cellStyle name="Currency1 7" xfId="2028" xr:uid="{00000000-0005-0000-0000-0000EC420000}"/>
    <cellStyle name="Currency1 8" xfId="2029" xr:uid="{00000000-0005-0000-0000-0000ED420000}"/>
    <cellStyle name="Currency1 9" xfId="2030" xr:uid="{00000000-0005-0000-0000-0000EE42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d" xfId="20101" xr:uid="{00000000-0005-0000-0000-0000EF420000}"/>
    <cellStyle name="d%" xfId="20506" xr:uid="{00000000-0005-0000-0000-0000F0420000}"/>
    <cellStyle name="D1" xfId="2031" xr:uid="{00000000-0005-0000-0000-0000F1420000}"/>
    <cellStyle name="Date" xfId="2032" xr:uid="{00000000-0005-0000-0000-0000F2420000}"/>
    <cellStyle name="Date 10" xfId="2033" xr:uid="{00000000-0005-0000-0000-0000F3420000}"/>
    <cellStyle name="Date 11" xfId="2034" xr:uid="{00000000-0005-0000-0000-0000F4420000}"/>
    <cellStyle name="Date 12" xfId="2035" xr:uid="{00000000-0005-0000-0000-0000F5420000}"/>
    <cellStyle name="Date 13" xfId="2036" xr:uid="{00000000-0005-0000-0000-0000F6420000}"/>
    <cellStyle name="Date 14" xfId="2037" xr:uid="{00000000-0005-0000-0000-0000F7420000}"/>
    <cellStyle name="Date 15" xfId="2038" xr:uid="{00000000-0005-0000-0000-0000F8420000}"/>
    <cellStyle name="Date 16" xfId="2039" xr:uid="{00000000-0005-0000-0000-0000F9420000}"/>
    <cellStyle name="Date 2" xfId="2040" xr:uid="{00000000-0005-0000-0000-0000FA420000}"/>
    <cellStyle name="Date 2 2" xfId="2041" xr:uid="{00000000-0005-0000-0000-0000FB420000}"/>
    <cellStyle name="Date 3" xfId="2042" xr:uid="{00000000-0005-0000-0000-0000FC420000}"/>
    <cellStyle name="Date 4" xfId="2043" xr:uid="{00000000-0005-0000-0000-0000FD420000}"/>
    <cellStyle name="Date 5" xfId="2044" xr:uid="{00000000-0005-0000-0000-0000FE420000}"/>
    <cellStyle name="Date 6" xfId="2045" xr:uid="{00000000-0005-0000-0000-0000FF420000}"/>
    <cellStyle name="Date 7" xfId="2046" xr:uid="{00000000-0005-0000-0000-000000430000}"/>
    <cellStyle name="Date 8" xfId="2047" xr:uid="{00000000-0005-0000-0000-000001430000}"/>
    <cellStyle name="Date 9" xfId="2048" xr:uid="{00000000-0005-0000-0000-000002430000}"/>
    <cellStyle name="Date Short" xfId="2049" xr:uid="{00000000-0005-0000-0000-000003430000}"/>
    <cellStyle name="Date Short 2" xfId="2050" xr:uid="{00000000-0005-0000-0000-000004430000}"/>
    <cellStyle name="Date_1 Bieu 6 thang nam 2011" xfId="20507" xr:uid="{00000000-0005-0000-0000-000005430000}"/>
    <cellStyle name="DAUDE" xfId="2052" xr:uid="{00000000-0005-0000-0000-000009430000}"/>
    <cellStyle name="Dấu phảy 2" xfId="20508" xr:uid="{00000000-0005-0000-0000-000006430000}"/>
    <cellStyle name="Dấu phẩy 2" xfId="20509" xr:uid="{00000000-0005-0000-0000-000007430000}"/>
    <cellStyle name="Dấu_phảy 2" xfId="2051" xr:uid="{00000000-0005-0000-0000-000008430000}"/>
    <cellStyle name="Debit" xfId="2053" xr:uid="{00000000-0005-0000-0000-00000A430000}"/>
    <cellStyle name="Debit subtotal" xfId="2054" xr:uid="{00000000-0005-0000-0000-00000B430000}"/>
    <cellStyle name="Debit subtotal 2" xfId="5205" xr:uid="{00000000-0005-0000-0000-00000C430000}"/>
    <cellStyle name="Debit Total" xfId="2055" xr:uid="{00000000-0005-0000-0000-00000D430000}"/>
    <cellStyle name="DELTA" xfId="2056" xr:uid="{00000000-0005-0000-0000-00000E430000}"/>
    <cellStyle name="DELTA 10" xfId="2057" xr:uid="{00000000-0005-0000-0000-00000F430000}"/>
    <cellStyle name="DELTA 11" xfId="2058" xr:uid="{00000000-0005-0000-0000-000010430000}"/>
    <cellStyle name="DELTA 12" xfId="2059" xr:uid="{00000000-0005-0000-0000-000011430000}"/>
    <cellStyle name="DELTA 13" xfId="2060" xr:uid="{00000000-0005-0000-0000-000012430000}"/>
    <cellStyle name="DELTA 14" xfId="2061" xr:uid="{00000000-0005-0000-0000-000013430000}"/>
    <cellStyle name="DELTA 15" xfId="2062" xr:uid="{00000000-0005-0000-0000-000014430000}"/>
    <cellStyle name="DELTA 2" xfId="2063" xr:uid="{00000000-0005-0000-0000-000015430000}"/>
    <cellStyle name="DELTA 3" xfId="2064" xr:uid="{00000000-0005-0000-0000-000016430000}"/>
    <cellStyle name="DELTA 4" xfId="2065" xr:uid="{00000000-0005-0000-0000-000017430000}"/>
    <cellStyle name="DELTA 5" xfId="2066" xr:uid="{00000000-0005-0000-0000-000018430000}"/>
    <cellStyle name="DELTA 6" xfId="2067" xr:uid="{00000000-0005-0000-0000-000019430000}"/>
    <cellStyle name="DELTA 7" xfId="2068" xr:uid="{00000000-0005-0000-0000-00001A430000}"/>
    <cellStyle name="DELTA 8" xfId="2069" xr:uid="{00000000-0005-0000-0000-00001B430000}"/>
    <cellStyle name="DELTA 9" xfId="2070" xr:uid="{00000000-0005-0000-0000-00001C430000}"/>
    <cellStyle name="Dezimal [0]_35ERI8T2gbIEMixb4v26icuOo" xfId="2071" xr:uid="{00000000-0005-0000-0000-00001D430000}"/>
    <cellStyle name="Dezimal_35ERI8T2gbIEMixb4v26icuOo" xfId="2072" xr:uid="{00000000-0005-0000-0000-00001E430000}"/>
    <cellStyle name="Dg" xfId="2073" xr:uid="{00000000-0005-0000-0000-00001F430000}"/>
    <cellStyle name="Dgia" xfId="2074" xr:uid="{00000000-0005-0000-0000-000020430000}"/>
    <cellStyle name="Dgia 2" xfId="2075" xr:uid="{00000000-0005-0000-0000-000021430000}"/>
    <cellStyle name="Dgia 2 2" xfId="5588" xr:uid="{00000000-0005-0000-0000-000022430000}"/>
    <cellStyle name="Dgia 3" xfId="5587" xr:uid="{00000000-0005-0000-0000-000023430000}"/>
    <cellStyle name="Dollar (zero dec)" xfId="2076" xr:uid="{00000000-0005-0000-0000-000024430000}"/>
    <cellStyle name="Dollar (zero dec) 10" xfId="2077" xr:uid="{00000000-0005-0000-0000-000025430000}"/>
    <cellStyle name="Dollar (zero dec) 11" xfId="2078" xr:uid="{00000000-0005-0000-0000-000026430000}"/>
    <cellStyle name="Dollar (zero dec) 12" xfId="2079" xr:uid="{00000000-0005-0000-0000-000027430000}"/>
    <cellStyle name="Dollar (zero dec) 13" xfId="2080" xr:uid="{00000000-0005-0000-0000-000028430000}"/>
    <cellStyle name="Dollar (zero dec) 14" xfId="2081" xr:uid="{00000000-0005-0000-0000-000029430000}"/>
    <cellStyle name="Dollar (zero dec) 15" xfId="2082" xr:uid="{00000000-0005-0000-0000-00002A430000}"/>
    <cellStyle name="Dollar (zero dec) 16" xfId="2083" xr:uid="{00000000-0005-0000-0000-00002B430000}"/>
    <cellStyle name="Dollar (zero dec) 2" xfId="2084" xr:uid="{00000000-0005-0000-0000-00002C430000}"/>
    <cellStyle name="Dollar (zero dec) 2 2" xfId="2085" xr:uid="{00000000-0005-0000-0000-00002D430000}"/>
    <cellStyle name="Dollar (zero dec) 3" xfId="2086" xr:uid="{00000000-0005-0000-0000-00002E430000}"/>
    <cellStyle name="Dollar (zero dec) 4" xfId="2087" xr:uid="{00000000-0005-0000-0000-00002F430000}"/>
    <cellStyle name="Dollar (zero dec) 5" xfId="2088" xr:uid="{00000000-0005-0000-0000-000030430000}"/>
    <cellStyle name="Dollar (zero dec) 6" xfId="2089" xr:uid="{00000000-0005-0000-0000-000031430000}"/>
    <cellStyle name="Dollar (zero dec) 7" xfId="2090" xr:uid="{00000000-0005-0000-0000-000032430000}"/>
    <cellStyle name="Dollar (zero dec) 8" xfId="2091" xr:uid="{00000000-0005-0000-0000-000033430000}"/>
    <cellStyle name="Dollar (zero dec) 9" xfId="2092" xr:uid="{00000000-0005-0000-0000-000034430000}"/>
    <cellStyle name="Don gia" xfId="2093" xr:uid="{00000000-0005-0000-0000-000035430000}"/>
    <cellStyle name="Dziesi?tny [0]_Invoices2001Slovakia" xfId="2094" xr:uid="{00000000-0005-0000-0000-000036430000}"/>
    <cellStyle name="Dziesi?tny_Invoices2001Slovakia" xfId="2095" xr:uid="{00000000-0005-0000-0000-000037430000}"/>
    <cellStyle name="Dziesietny [0]_Invoices2001Slovakia" xfId="2096" xr:uid="{00000000-0005-0000-0000-000038430000}"/>
    <cellStyle name="Dziesiętny [0]_Invoices2001Slovakia" xfId="2097" xr:uid="{00000000-0005-0000-0000-000039430000}"/>
    <cellStyle name="Dziesietny [0]_Invoices2001Slovakia 2" xfId="2098" xr:uid="{00000000-0005-0000-0000-00003A430000}"/>
    <cellStyle name="Dziesiętny [0]_Invoices2001Slovakia 2" xfId="2099" xr:uid="{00000000-0005-0000-0000-00003B430000}"/>
    <cellStyle name="Dziesietny [0]_Invoices2001Slovakia 3" xfId="2100" xr:uid="{00000000-0005-0000-0000-00003C430000}"/>
    <cellStyle name="Dziesiętny [0]_Invoices2001Slovakia 3" xfId="2101" xr:uid="{00000000-0005-0000-0000-00003D430000}"/>
    <cellStyle name="Dziesietny [0]_Invoices2001Slovakia 4" xfId="2102" xr:uid="{00000000-0005-0000-0000-00003E430000}"/>
    <cellStyle name="Dziesiętny [0]_Invoices2001Slovakia 4" xfId="2103" xr:uid="{00000000-0005-0000-0000-00003F430000}"/>
    <cellStyle name="Dziesietny [0]_Invoices2001Slovakia 5" xfId="2104" xr:uid="{00000000-0005-0000-0000-000040430000}"/>
    <cellStyle name="Dziesiętny [0]_Invoices2001Slovakia 5" xfId="2105" xr:uid="{00000000-0005-0000-0000-000041430000}"/>
    <cellStyle name="Dziesietny [0]_Invoices2001Slovakia 6" xfId="2106" xr:uid="{00000000-0005-0000-0000-000042430000}"/>
    <cellStyle name="Dziesiętny [0]_Invoices2001Slovakia 6" xfId="2107" xr:uid="{00000000-0005-0000-0000-000043430000}"/>
    <cellStyle name="Dziesietny [0]_Invoices2001Slovakia 7" xfId="2108" xr:uid="{00000000-0005-0000-0000-000044430000}"/>
    <cellStyle name="Dziesiętny [0]_Invoices2001Slovakia 7" xfId="2109" xr:uid="{00000000-0005-0000-0000-000045430000}"/>
    <cellStyle name="Dziesietny [0]_Invoices2001Slovakia_01_Nha so 1_Dien" xfId="2110" xr:uid="{00000000-0005-0000-0000-000046430000}"/>
    <cellStyle name="Dziesiętny [0]_Invoices2001Slovakia_01_Nha so 1_Dien" xfId="2111" xr:uid="{00000000-0005-0000-0000-000047430000}"/>
    <cellStyle name="Dziesietny [0]_Invoices2001Slovakia_05-12  KH trung han 2016-2020 - Liem Thinh edited" xfId="2112" xr:uid="{00000000-0005-0000-0000-000048430000}"/>
    <cellStyle name="Dziesiętny [0]_Invoices2001Slovakia_05-12  KH trung han 2016-2020 - Liem Thinh edited" xfId="2113" xr:uid="{00000000-0005-0000-0000-000049430000}"/>
    <cellStyle name="Dziesietny [0]_Invoices2001Slovakia_10_Nha so 10_Dien1" xfId="2114" xr:uid="{00000000-0005-0000-0000-00004A430000}"/>
    <cellStyle name="Dziesiętny [0]_Invoices2001Slovakia_10_Nha so 10_Dien1" xfId="2115" xr:uid="{00000000-0005-0000-0000-00004B430000}"/>
    <cellStyle name="Dziesietny [0]_Invoices2001Slovakia_Book1" xfId="2116" xr:uid="{00000000-0005-0000-0000-00004C430000}"/>
    <cellStyle name="Dziesiętny [0]_Invoices2001Slovakia_Book1" xfId="2117" xr:uid="{00000000-0005-0000-0000-00004D430000}"/>
    <cellStyle name="Dziesietny [0]_Invoices2001Slovakia_Book1_1" xfId="2118" xr:uid="{00000000-0005-0000-0000-00004E430000}"/>
    <cellStyle name="Dziesiętny [0]_Invoices2001Slovakia_Book1_1" xfId="2119" xr:uid="{00000000-0005-0000-0000-00004F430000}"/>
    <cellStyle name="Dziesietny [0]_Invoices2001Slovakia_Book1_1_Book1" xfId="2120" xr:uid="{00000000-0005-0000-0000-000050430000}"/>
    <cellStyle name="Dziesiętny [0]_Invoices2001Slovakia_Book1_1_Book1" xfId="2121" xr:uid="{00000000-0005-0000-0000-000051430000}"/>
    <cellStyle name="Dziesietny [0]_Invoices2001Slovakia_Book1_2" xfId="2122" xr:uid="{00000000-0005-0000-0000-000052430000}"/>
    <cellStyle name="Dziesiętny [0]_Invoices2001Slovakia_Book1_2" xfId="2123" xr:uid="{00000000-0005-0000-0000-000053430000}"/>
    <cellStyle name="Dziesietny [0]_Invoices2001Slovakia_Book1_Nhu cau von ung truoc 2011 Tha h Hoa + Nge An gui TW" xfId="2124" xr:uid="{00000000-0005-0000-0000-000054430000}"/>
    <cellStyle name="Dziesiętny [0]_Invoices2001Slovakia_Book1_Nhu cau von ung truoc 2011 Tha h Hoa + Nge An gui TW" xfId="2125" xr:uid="{00000000-0005-0000-0000-000055430000}"/>
    <cellStyle name="Dziesietny [0]_Invoices2001Slovakia_Book1_Tong hop Cac tuyen(9-1-06)" xfId="2126" xr:uid="{00000000-0005-0000-0000-000056430000}"/>
    <cellStyle name="Dziesiętny [0]_Invoices2001Slovakia_Book1_Tong hop Cac tuyen(9-1-06)" xfId="2127" xr:uid="{00000000-0005-0000-0000-000057430000}"/>
    <cellStyle name="Dziesietny [0]_Invoices2001Slovakia_Book1_ung truoc 2011 NSTW Thanh Hoa + Nge An gui Thu 12-5" xfId="2128" xr:uid="{00000000-0005-0000-0000-000058430000}"/>
    <cellStyle name="Dziesiętny [0]_Invoices2001Slovakia_Book1_ung truoc 2011 NSTW Thanh Hoa + Nge An gui Thu 12-5" xfId="2129" xr:uid="{00000000-0005-0000-0000-000059430000}"/>
    <cellStyle name="Dziesietny [0]_Invoices2001Slovakia_Copy of 05-12  KH trung han 2016-2020 - Liem Thinh edited (1)" xfId="2130" xr:uid="{00000000-0005-0000-0000-00005A430000}"/>
    <cellStyle name="Dziesiętny [0]_Invoices2001Slovakia_Copy of 05-12  KH trung han 2016-2020 - Liem Thinh edited (1)" xfId="2131" xr:uid="{00000000-0005-0000-0000-00005B430000}"/>
    <cellStyle name="Dziesietny [0]_Invoices2001Slovakia_d-uong+TDT" xfId="2132" xr:uid="{00000000-0005-0000-0000-00005C430000}"/>
    <cellStyle name="Dziesiętny [0]_Invoices2001Slovakia_KH TPCP 2016-2020 (tong hop)" xfId="2133" xr:uid="{00000000-0005-0000-0000-00005D430000}"/>
    <cellStyle name="Dziesietny [0]_Invoices2001Slovakia_Nha bao ve(28-7-05)" xfId="2134" xr:uid="{00000000-0005-0000-0000-00005E430000}"/>
    <cellStyle name="Dziesiętny [0]_Invoices2001Slovakia_Nha bao ve(28-7-05)" xfId="2135" xr:uid="{00000000-0005-0000-0000-00005F430000}"/>
    <cellStyle name="Dziesietny [0]_Invoices2001Slovakia_NHA de xe nguyen du" xfId="2136" xr:uid="{00000000-0005-0000-0000-000060430000}"/>
    <cellStyle name="Dziesiętny [0]_Invoices2001Slovakia_NHA de xe nguyen du" xfId="2137" xr:uid="{00000000-0005-0000-0000-000061430000}"/>
    <cellStyle name="Dziesietny [0]_Invoices2001Slovakia_Nhalamviec VTC(25-1-05)" xfId="2138" xr:uid="{00000000-0005-0000-0000-000062430000}"/>
    <cellStyle name="Dziesiętny [0]_Invoices2001Slovakia_Nhalamviec VTC(25-1-05)" xfId="2139" xr:uid="{00000000-0005-0000-0000-000063430000}"/>
    <cellStyle name="Dziesietny [0]_Invoices2001Slovakia_Nhu cau von ung truoc 2011 Tha h Hoa + Nge An gui TW" xfId="2140" xr:uid="{00000000-0005-0000-0000-000064430000}"/>
    <cellStyle name="Dziesiętny [0]_Invoices2001Slovakia_TDT KHANH HOA" xfId="2141" xr:uid="{00000000-0005-0000-0000-000065430000}"/>
    <cellStyle name="Dziesietny [0]_Invoices2001Slovakia_TDT KHANH HOA_Tong hop Cac tuyen(9-1-06)" xfId="2142" xr:uid="{00000000-0005-0000-0000-000066430000}"/>
    <cellStyle name="Dziesiętny [0]_Invoices2001Slovakia_TDT KHANH HOA_Tong hop Cac tuyen(9-1-06)" xfId="2143" xr:uid="{00000000-0005-0000-0000-000067430000}"/>
    <cellStyle name="Dziesietny [0]_Invoices2001Slovakia_TDT quangngai" xfId="2144" xr:uid="{00000000-0005-0000-0000-000068430000}"/>
    <cellStyle name="Dziesiętny [0]_Invoices2001Slovakia_TDT quangngai" xfId="2145" xr:uid="{00000000-0005-0000-0000-000069430000}"/>
    <cellStyle name="Dziesietny [0]_Invoices2001Slovakia_TMDT(10-5-06)" xfId="2146" xr:uid="{00000000-0005-0000-0000-00006A430000}"/>
    <cellStyle name="Dziesietny_Invoices2001Slovakia" xfId="2147" xr:uid="{00000000-0005-0000-0000-00006B430000}"/>
    <cellStyle name="Dziesiętny_Invoices2001Slovakia" xfId="2148" xr:uid="{00000000-0005-0000-0000-00006C430000}"/>
    <cellStyle name="Dziesietny_Invoices2001Slovakia 2" xfId="2149" xr:uid="{00000000-0005-0000-0000-00006D430000}"/>
    <cellStyle name="Dziesiętny_Invoices2001Slovakia 2" xfId="2150" xr:uid="{00000000-0005-0000-0000-00006E430000}"/>
    <cellStyle name="Dziesietny_Invoices2001Slovakia 3" xfId="2151" xr:uid="{00000000-0005-0000-0000-00006F430000}"/>
    <cellStyle name="Dziesiętny_Invoices2001Slovakia 3" xfId="2152" xr:uid="{00000000-0005-0000-0000-000070430000}"/>
    <cellStyle name="Dziesietny_Invoices2001Slovakia 4" xfId="2153" xr:uid="{00000000-0005-0000-0000-000071430000}"/>
    <cellStyle name="Dziesiętny_Invoices2001Slovakia 4" xfId="2154" xr:uid="{00000000-0005-0000-0000-000072430000}"/>
    <cellStyle name="Dziesietny_Invoices2001Slovakia 5" xfId="2155" xr:uid="{00000000-0005-0000-0000-000073430000}"/>
    <cellStyle name="Dziesiętny_Invoices2001Slovakia 5" xfId="2156" xr:uid="{00000000-0005-0000-0000-000074430000}"/>
    <cellStyle name="Dziesietny_Invoices2001Slovakia 6" xfId="2157" xr:uid="{00000000-0005-0000-0000-000075430000}"/>
    <cellStyle name="Dziesiętny_Invoices2001Slovakia 6" xfId="2158" xr:uid="{00000000-0005-0000-0000-000076430000}"/>
    <cellStyle name="Dziesietny_Invoices2001Slovakia 7" xfId="2159" xr:uid="{00000000-0005-0000-0000-000077430000}"/>
    <cellStyle name="Dziesiętny_Invoices2001Slovakia 7" xfId="2160" xr:uid="{00000000-0005-0000-0000-000078430000}"/>
    <cellStyle name="Dziesietny_Invoices2001Slovakia_01_Nha so 1_Dien" xfId="2161" xr:uid="{00000000-0005-0000-0000-000079430000}"/>
    <cellStyle name="Dziesiętny_Invoices2001Slovakia_01_Nha so 1_Dien" xfId="2162" xr:uid="{00000000-0005-0000-0000-00007A430000}"/>
    <cellStyle name="Dziesietny_Invoices2001Slovakia_05-12  KH trung han 2016-2020 - Liem Thinh edited" xfId="2163" xr:uid="{00000000-0005-0000-0000-00007B430000}"/>
    <cellStyle name="Dziesiętny_Invoices2001Slovakia_05-12  KH trung han 2016-2020 - Liem Thinh edited" xfId="2164" xr:uid="{00000000-0005-0000-0000-00007C430000}"/>
    <cellStyle name="Dziesietny_Invoices2001Slovakia_10_Nha so 10_Dien1" xfId="2165" xr:uid="{00000000-0005-0000-0000-00007D430000}"/>
    <cellStyle name="Dziesiętny_Invoices2001Slovakia_10_Nha so 10_Dien1" xfId="2166" xr:uid="{00000000-0005-0000-0000-00007E430000}"/>
    <cellStyle name="Dziesietny_Invoices2001Slovakia_Book1" xfId="2167" xr:uid="{00000000-0005-0000-0000-00007F430000}"/>
    <cellStyle name="Dziesiętny_Invoices2001Slovakia_Book1" xfId="2168" xr:uid="{00000000-0005-0000-0000-000080430000}"/>
    <cellStyle name="Dziesietny_Invoices2001Slovakia_Book1_1" xfId="2169" xr:uid="{00000000-0005-0000-0000-000081430000}"/>
    <cellStyle name="Dziesiętny_Invoices2001Slovakia_Book1_1" xfId="2170" xr:uid="{00000000-0005-0000-0000-000082430000}"/>
    <cellStyle name="Dziesietny_Invoices2001Slovakia_Book1_1_Book1" xfId="2171" xr:uid="{00000000-0005-0000-0000-000083430000}"/>
    <cellStyle name="Dziesiętny_Invoices2001Slovakia_Book1_1_Book1" xfId="2172" xr:uid="{00000000-0005-0000-0000-000084430000}"/>
    <cellStyle name="Dziesietny_Invoices2001Slovakia_Book1_2" xfId="2173" xr:uid="{00000000-0005-0000-0000-000085430000}"/>
    <cellStyle name="Dziesiętny_Invoices2001Slovakia_Book1_2" xfId="2174" xr:uid="{00000000-0005-0000-0000-000086430000}"/>
    <cellStyle name="Dziesietny_Invoices2001Slovakia_Book1_Nhu cau von ung truoc 2011 Tha h Hoa + Nge An gui TW" xfId="2175" xr:uid="{00000000-0005-0000-0000-000087430000}"/>
    <cellStyle name="Dziesiętny_Invoices2001Slovakia_Book1_Nhu cau von ung truoc 2011 Tha h Hoa + Nge An gui TW" xfId="2176" xr:uid="{00000000-0005-0000-0000-000088430000}"/>
    <cellStyle name="Dziesietny_Invoices2001Slovakia_Book1_Tong hop Cac tuyen(9-1-06)" xfId="2177" xr:uid="{00000000-0005-0000-0000-000089430000}"/>
    <cellStyle name="Dziesiętny_Invoices2001Slovakia_Book1_Tong hop Cac tuyen(9-1-06)" xfId="2178" xr:uid="{00000000-0005-0000-0000-00008A430000}"/>
    <cellStyle name="Dziesietny_Invoices2001Slovakia_Book1_ung truoc 2011 NSTW Thanh Hoa + Nge An gui Thu 12-5" xfId="2179" xr:uid="{00000000-0005-0000-0000-00008B430000}"/>
    <cellStyle name="Dziesiętny_Invoices2001Slovakia_Book1_ung truoc 2011 NSTW Thanh Hoa + Nge An gui Thu 12-5" xfId="2180" xr:uid="{00000000-0005-0000-0000-00008C430000}"/>
    <cellStyle name="Dziesietny_Invoices2001Slovakia_Copy of 05-12  KH trung han 2016-2020 - Liem Thinh edited (1)" xfId="2181" xr:uid="{00000000-0005-0000-0000-00008D430000}"/>
    <cellStyle name="Dziesiętny_Invoices2001Slovakia_Copy of 05-12  KH trung han 2016-2020 - Liem Thinh edited (1)" xfId="2182" xr:uid="{00000000-0005-0000-0000-00008E430000}"/>
    <cellStyle name="Dziesietny_Invoices2001Slovakia_d-uong+TDT" xfId="2183" xr:uid="{00000000-0005-0000-0000-00008F430000}"/>
    <cellStyle name="Dziesiętny_Invoices2001Slovakia_KH TPCP 2016-2020 (tong hop)" xfId="2184" xr:uid="{00000000-0005-0000-0000-000090430000}"/>
    <cellStyle name="Dziesietny_Invoices2001Slovakia_Nha bao ve(28-7-05)" xfId="2185" xr:uid="{00000000-0005-0000-0000-000091430000}"/>
    <cellStyle name="Dziesiętny_Invoices2001Slovakia_Nha bao ve(28-7-05)" xfId="2186" xr:uid="{00000000-0005-0000-0000-000092430000}"/>
    <cellStyle name="Dziesietny_Invoices2001Slovakia_NHA de xe nguyen du" xfId="2187" xr:uid="{00000000-0005-0000-0000-000093430000}"/>
    <cellStyle name="Dziesiętny_Invoices2001Slovakia_NHA de xe nguyen du" xfId="2188" xr:uid="{00000000-0005-0000-0000-000094430000}"/>
    <cellStyle name="Dziesietny_Invoices2001Slovakia_Nhalamviec VTC(25-1-05)" xfId="2189" xr:uid="{00000000-0005-0000-0000-000095430000}"/>
    <cellStyle name="Dziesiętny_Invoices2001Slovakia_Nhalamviec VTC(25-1-05)" xfId="2190" xr:uid="{00000000-0005-0000-0000-000096430000}"/>
    <cellStyle name="Dziesietny_Invoices2001Slovakia_Nhu cau von ung truoc 2011 Tha h Hoa + Nge An gui TW" xfId="2191" xr:uid="{00000000-0005-0000-0000-000097430000}"/>
    <cellStyle name="Dziesiętny_Invoices2001Slovakia_TDT KHANH HOA" xfId="2192" xr:uid="{00000000-0005-0000-0000-000098430000}"/>
    <cellStyle name="Dziesietny_Invoices2001Slovakia_TDT KHANH HOA_Tong hop Cac tuyen(9-1-06)" xfId="2193" xr:uid="{00000000-0005-0000-0000-000099430000}"/>
    <cellStyle name="Dziesiętny_Invoices2001Slovakia_TDT KHANH HOA_Tong hop Cac tuyen(9-1-06)" xfId="2194" xr:uid="{00000000-0005-0000-0000-00009A430000}"/>
    <cellStyle name="Dziesietny_Invoices2001Slovakia_TDT quangngai" xfId="2195" xr:uid="{00000000-0005-0000-0000-00009B430000}"/>
    <cellStyle name="Dziesiętny_Invoices2001Slovakia_TDT quangngai" xfId="2196" xr:uid="{00000000-0005-0000-0000-00009C430000}"/>
    <cellStyle name="Dziesietny_Invoices2001Slovakia_TMDT(10-5-06)" xfId="2197" xr:uid="{00000000-0005-0000-0000-00009D430000}"/>
    <cellStyle name="e" xfId="2198" xr:uid="{00000000-0005-0000-0000-00009E430000}"/>
    <cellStyle name="Enter Currency (0)" xfId="2199" xr:uid="{00000000-0005-0000-0000-00009F430000}"/>
    <cellStyle name="Enter Currency (0) 10" xfId="2200" xr:uid="{00000000-0005-0000-0000-0000A0430000}"/>
    <cellStyle name="Enter Currency (0) 11" xfId="2201" xr:uid="{00000000-0005-0000-0000-0000A1430000}"/>
    <cellStyle name="Enter Currency (0) 12" xfId="2202" xr:uid="{00000000-0005-0000-0000-0000A2430000}"/>
    <cellStyle name="Enter Currency (0) 13" xfId="2203" xr:uid="{00000000-0005-0000-0000-0000A3430000}"/>
    <cellStyle name="Enter Currency (0) 14" xfId="2204" xr:uid="{00000000-0005-0000-0000-0000A4430000}"/>
    <cellStyle name="Enter Currency (0) 15" xfId="2205" xr:uid="{00000000-0005-0000-0000-0000A5430000}"/>
    <cellStyle name="Enter Currency (0) 16" xfId="2206" xr:uid="{00000000-0005-0000-0000-0000A6430000}"/>
    <cellStyle name="Enter Currency (0) 2" xfId="2207" xr:uid="{00000000-0005-0000-0000-0000A7430000}"/>
    <cellStyle name="Enter Currency (0) 3" xfId="2208" xr:uid="{00000000-0005-0000-0000-0000A8430000}"/>
    <cellStyle name="Enter Currency (0) 4" xfId="2209" xr:uid="{00000000-0005-0000-0000-0000A9430000}"/>
    <cellStyle name="Enter Currency (0) 5" xfId="2210" xr:uid="{00000000-0005-0000-0000-0000AA430000}"/>
    <cellStyle name="Enter Currency (0) 6" xfId="2211" xr:uid="{00000000-0005-0000-0000-0000AB430000}"/>
    <cellStyle name="Enter Currency (0) 7" xfId="2212" xr:uid="{00000000-0005-0000-0000-0000AC430000}"/>
    <cellStyle name="Enter Currency (0) 8" xfId="2213" xr:uid="{00000000-0005-0000-0000-0000AD430000}"/>
    <cellStyle name="Enter Currency (0) 9" xfId="2214" xr:uid="{00000000-0005-0000-0000-0000AE430000}"/>
    <cellStyle name="Enter Currency (2)" xfId="2215" xr:uid="{00000000-0005-0000-0000-0000AF430000}"/>
    <cellStyle name="Enter Currency (2) 10" xfId="2216" xr:uid="{00000000-0005-0000-0000-0000B0430000}"/>
    <cellStyle name="Enter Currency (2) 11" xfId="2217" xr:uid="{00000000-0005-0000-0000-0000B1430000}"/>
    <cellStyle name="Enter Currency (2) 12" xfId="2218" xr:uid="{00000000-0005-0000-0000-0000B2430000}"/>
    <cellStyle name="Enter Currency (2) 13" xfId="2219" xr:uid="{00000000-0005-0000-0000-0000B3430000}"/>
    <cellStyle name="Enter Currency (2) 14" xfId="2220" xr:uid="{00000000-0005-0000-0000-0000B4430000}"/>
    <cellStyle name="Enter Currency (2) 15" xfId="2221" xr:uid="{00000000-0005-0000-0000-0000B5430000}"/>
    <cellStyle name="Enter Currency (2) 16" xfId="2222" xr:uid="{00000000-0005-0000-0000-0000B6430000}"/>
    <cellStyle name="Enter Currency (2) 2" xfId="2223" xr:uid="{00000000-0005-0000-0000-0000B7430000}"/>
    <cellStyle name="Enter Currency (2) 3" xfId="2224" xr:uid="{00000000-0005-0000-0000-0000B8430000}"/>
    <cellStyle name="Enter Currency (2) 4" xfId="2225" xr:uid="{00000000-0005-0000-0000-0000B9430000}"/>
    <cellStyle name="Enter Currency (2) 5" xfId="2226" xr:uid="{00000000-0005-0000-0000-0000BA430000}"/>
    <cellStyle name="Enter Currency (2) 6" xfId="2227" xr:uid="{00000000-0005-0000-0000-0000BB430000}"/>
    <cellStyle name="Enter Currency (2) 7" xfId="2228" xr:uid="{00000000-0005-0000-0000-0000BC430000}"/>
    <cellStyle name="Enter Currency (2) 8" xfId="2229" xr:uid="{00000000-0005-0000-0000-0000BD430000}"/>
    <cellStyle name="Enter Currency (2) 9" xfId="2230" xr:uid="{00000000-0005-0000-0000-0000BE430000}"/>
    <cellStyle name="Enter Units (0)" xfId="2231" xr:uid="{00000000-0005-0000-0000-0000BF430000}"/>
    <cellStyle name="Enter Units (0) 10" xfId="2232" xr:uid="{00000000-0005-0000-0000-0000C0430000}"/>
    <cellStyle name="Enter Units (0) 11" xfId="2233" xr:uid="{00000000-0005-0000-0000-0000C1430000}"/>
    <cellStyle name="Enter Units (0) 12" xfId="2234" xr:uid="{00000000-0005-0000-0000-0000C2430000}"/>
    <cellStyle name="Enter Units (0) 13" xfId="2235" xr:uid="{00000000-0005-0000-0000-0000C3430000}"/>
    <cellStyle name="Enter Units (0) 14" xfId="2236" xr:uid="{00000000-0005-0000-0000-0000C4430000}"/>
    <cellStyle name="Enter Units (0) 15" xfId="2237" xr:uid="{00000000-0005-0000-0000-0000C5430000}"/>
    <cellStyle name="Enter Units (0) 16" xfId="2238" xr:uid="{00000000-0005-0000-0000-0000C6430000}"/>
    <cellStyle name="Enter Units (0) 2" xfId="2239" xr:uid="{00000000-0005-0000-0000-0000C7430000}"/>
    <cellStyle name="Enter Units (0) 3" xfId="2240" xr:uid="{00000000-0005-0000-0000-0000C8430000}"/>
    <cellStyle name="Enter Units (0) 4" xfId="2241" xr:uid="{00000000-0005-0000-0000-0000C9430000}"/>
    <cellStyle name="Enter Units (0) 5" xfId="2242" xr:uid="{00000000-0005-0000-0000-0000CA430000}"/>
    <cellStyle name="Enter Units (0) 6" xfId="2243" xr:uid="{00000000-0005-0000-0000-0000CB430000}"/>
    <cellStyle name="Enter Units (0) 7" xfId="2244" xr:uid="{00000000-0005-0000-0000-0000CC430000}"/>
    <cellStyle name="Enter Units (0) 8" xfId="2245" xr:uid="{00000000-0005-0000-0000-0000CD430000}"/>
    <cellStyle name="Enter Units (0) 9" xfId="2246" xr:uid="{00000000-0005-0000-0000-0000CE430000}"/>
    <cellStyle name="Enter Units (1)" xfId="2247" xr:uid="{00000000-0005-0000-0000-0000CF430000}"/>
    <cellStyle name="Enter Units (1) 10" xfId="2248" xr:uid="{00000000-0005-0000-0000-0000D0430000}"/>
    <cellStyle name="Enter Units (1) 11" xfId="2249" xr:uid="{00000000-0005-0000-0000-0000D1430000}"/>
    <cellStyle name="Enter Units (1) 12" xfId="2250" xr:uid="{00000000-0005-0000-0000-0000D2430000}"/>
    <cellStyle name="Enter Units (1) 13" xfId="2251" xr:uid="{00000000-0005-0000-0000-0000D3430000}"/>
    <cellStyle name="Enter Units (1) 14" xfId="2252" xr:uid="{00000000-0005-0000-0000-0000D4430000}"/>
    <cellStyle name="Enter Units (1) 15" xfId="2253" xr:uid="{00000000-0005-0000-0000-0000D5430000}"/>
    <cellStyle name="Enter Units (1) 16" xfId="2254" xr:uid="{00000000-0005-0000-0000-0000D6430000}"/>
    <cellStyle name="Enter Units (1) 2" xfId="2255" xr:uid="{00000000-0005-0000-0000-0000D7430000}"/>
    <cellStyle name="Enter Units (1) 3" xfId="2256" xr:uid="{00000000-0005-0000-0000-0000D8430000}"/>
    <cellStyle name="Enter Units (1) 4" xfId="2257" xr:uid="{00000000-0005-0000-0000-0000D9430000}"/>
    <cellStyle name="Enter Units (1) 5" xfId="2258" xr:uid="{00000000-0005-0000-0000-0000DA430000}"/>
    <cellStyle name="Enter Units (1) 6" xfId="2259" xr:uid="{00000000-0005-0000-0000-0000DB430000}"/>
    <cellStyle name="Enter Units (1) 7" xfId="2260" xr:uid="{00000000-0005-0000-0000-0000DC430000}"/>
    <cellStyle name="Enter Units (1) 8" xfId="2261" xr:uid="{00000000-0005-0000-0000-0000DD430000}"/>
    <cellStyle name="Enter Units (1) 9" xfId="2262" xr:uid="{00000000-0005-0000-0000-0000DE430000}"/>
    <cellStyle name="Enter Units (2)" xfId="2263" xr:uid="{00000000-0005-0000-0000-0000DF430000}"/>
    <cellStyle name="Enter Units (2) 10" xfId="2264" xr:uid="{00000000-0005-0000-0000-0000E0430000}"/>
    <cellStyle name="Enter Units (2) 11" xfId="2265" xr:uid="{00000000-0005-0000-0000-0000E1430000}"/>
    <cellStyle name="Enter Units (2) 12" xfId="2266" xr:uid="{00000000-0005-0000-0000-0000E2430000}"/>
    <cellStyle name="Enter Units (2) 13" xfId="2267" xr:uid="{00000000-0005-0000-0000-0000E3430000}"/>
    <cellStyle name="Enter Units (2) 14" xfId="2268" xr:uid="{00000000-0005-0000-0000-0000E4430000}"/>
    <cellStyle name="Enter Units (2) 15" xfId="2269" xr:uid="{00000000-0005-0000-0000-0000E5430000}"/>
    <cellStyle name="Enter Units (2) 16" xfId="2270" xr:uid="{00000000-0005-0000-0000-0000E6430000}"/>
    <cellStyle name="Enter Units (2) 2" xfId="2271" xr:uid="{00000000-0005-0000-0000-0000E7430000}"/>
    <cellStyle name="Enter Units (2) 3" xfId="2272" xr:uid="{00000000-0005-0000-0000-0000E8430000}"/>
    <cellStyle name="Enter Units (2) 4" xfId="2273" xr:uid="{00000000-0005-0000-0000-0000E9430000}"/>
    <cellStyle name="Enter Units (2) 5" xfId="2274" xr:uid="{00000000-0005-0000-0000-0000EA430000}"/>
    <cellStyle name="Enter Units (2) 6" xfId="2275" xr:uid="{00000000-0005-0000-0000-0000EB430000}"/>
    <cellStyle name="Enter Units (2) 7" xfId="2276" xr:uid="{00000000-0005-0000-0000-0000EC430000}"/>
    <cellStyle name="Enter Units (2) 8" xfId="2277" xr:uid="{00000000-0005-0000-0000-0000ED430000}"/>
    <cellStyle name="Enter Units (2) 9" xfId="2278" xr:uid="{00000000-0005-0000-0000-0000EE430000}"/>
    <cellStyle name="Entered" xfId="2279" xr:uid="{00000000-0005-0000-0000-0000EF430000}"/>
    <cellStyle name="Euro" xfId="2280" xr:uid="{00000000-0005-0000-0000-0000F0430000}"/>
    <cellStyle name="Euro 10" xfId="2281" xr:uid="{00000000-0005-0000-0000-0000F1430000}"/>
    <cellStyle name="Euro 11" xfId="2282" xr:uid="{00000000-0005-0000-0000-0000F2430000}"/>
    <cellStyle name="Euro 12" xfId="2283" xr:uid="{00000000-0005-0000-0000-0000F3430000}"/>
    <cellStyle name="Euro 13" xfId="2284" xr:uid="{00000000-0005-0000-0000-0000F4430000}"/>
    <cellStyle name="Euro 14" xfId="2285" xr:uid="{00000000-0005-0000-0000-0000F5430000}"/>
    <cellStyle name="Euro 15" xfId="2286" xr:uid="{00000000-0005-0000-0000-0000F6430000}"/>
    <cellStyle name="Euro 16" xfId="2287" xr:uid="{00000000-0005-0000-0000-0000F7430000}"/>
    <cellStyle name="Euro 2" xfId="2288" xr:uid="{00000000-0005-0000-0000-0000F8430000}"/>
    <cellStyle name="Euro 3" xfId="2289" xr:uid="{00000000-0005-0000-0000-0000F9430000}"/>
    <cellStyle name="Euro 4" xfId="2290" xr:uid="{00000000-0005-0000-0000-0000FA430000}"/>
    <cellStyle name="Euro 5" xfId="2291" xr:uid="{00000000-0005-0000-0000-0000FB430000}"/>
    <cellStyle name="Euro 6" xfId="2292" xr:uid="{00000000-0005-0000-0000-0000FC430000}"/>
    <cellStyle name="Euro 7" xfId="2293" xr:uid="{00000000-0005-0000-0000-0000FD430000}"/>
    <cellStyle name="Euro 8" xfId="2294" xr:uid="{00000000-0005-0000-0000-0000FE430000}"/>
    <cellStyle name="Euro 9" xfId="2295" xr:uid="{00000000-0005-0000-0000-0000FF430000}"/>
    <cellStyle name="Excel Built-in Normal" xfId="2296" xr:uid="{00000000-0005-0000-0000-000000440000}"/>
    <cellStyle name="Explanatory Text 2" xfId="2297" xr:uid="{00000000-0005-0000-0000-000001440000}"/>
    <cellStyle name="f" xfId="2298" xr:uid="{00000000-0005-0000-0000-000002440000}"/>
    <cellStyle name="f_Danhmuc_Quyhoach2009" xfId="2299" xr:uid="{00000000-0005-0000-0000-000003440000}"/>
    <cellStyle name="f_Danhmuc_Quyhoach2009 2" xfId="2300" xr:uid="{00000000-0005-0000-0000-000004440000}"/>
    <cellStyle name="f_Danhmuc_Quyhoach2009 2 2" xfId="2301" xr:uid="{00000000-0005-0000-0000-000005440000}"/>
    <cellStyle name="Fixed" xfId="2302" xr:uid="{00000000-0005-0000-0000-000006440000}"/>
    <cellStyle name="Fixed 10" xfId="2303" xr:uid="{00000000-0005-0000-0000-000007440000}"/>
    <cellStyle name="Fixed 11" xfId="2304" xr:uid="{00000000-0005-0000-0000-000008440000}"/>
    <cellStyle name="Fixed 12" xfId="2305" xr:uid="{00000000-0005-0000-0000-000009440000}"/>
    <cellStyle name="Fixed 13" xfId="2306" xr:uid="{00000000-0005-0000-0000-00000A440000}"/>
    <cellStyle name="Fixed 14" xfId="2307" xr:uid="{00000000-0005-0000-0000-00000B440000}"/>
    <cellStyle name="Fixed 15" xfId="2308" xr:uid="{00000000-0005-0000-0000-00000C440000}"/>
    <cellStyle name="Fixed 16" xfId="2309" xr:uid="{00000000-0005-0000-0000-00000D440000}"/>
    <cellStyle name="Fixed 2" xfId="2310" xr:uid="{00000000-0005-0000-0000-00000E440000}"/>
    <cellStyle name="Fixed 2 2" xfId="2311" xr:uid="{00000000-0005-0000-0000-00000F440000}"/>
    <cellStyle name="Fixed 3" xfId="2312" xr:uid="{00000000-0005-0000-0000-000010440000}"/>
    <cellStyle name="Fixed 4" xfId="2313" xr:uid="{00000000-0005-0000-0000-000011440000}"/>
    <cellStyle name="Fixed 5" xfId="2314" xr:uid="{00000000-0005-0000-0000-000012440000}"/>
    <cellStyle name="Fixed 6" xfId="2315" xr:uid="{00000000-0005-0000-0000-000013440000}"/>
    <cellStyle name="Fixed 7" xfId="2316" xr:uid="{00000000-0005-0000-0000-000014440000}"/>
    <cellStyle name="Fixed 8" xfId="2317" xr:uid="{00000000-0005-0000-0000-000015440000}"/>
    <cellStyle name="Fixed 9" xfId="2318" xr:uid="{00000000-0005-0000-0000-000016440000}"/>
    <cellStyle name="Font Britannic16" xfId="2319" xr:uid="{00000000-0005-0000-0000-000017440000}"/>
    <cellStyle name="Font Britannic18" xfId="2320" xr:uid="{00000000-0005-0000-0000-000018440000}"/>
    <cellStyle name="Font CenturyCond 18" xfId="2321" xr:uid="{00000000-0005-0000-0000-000019440000}"/>
    <cellStyle name="Font Cond20" xfId="2322" xr:uid="{00000000-0005-0000-0000-00001A440000}"/>
    <cellStyle name="Font LucidaSans16" xfId="2323" xr:uid="{00000000-0005-0000-0000-00001B440000}"/>
    <cellStyle name="Font NewCenturyCond18" xfId="2324" xr:uid="{00000000-0005-0000-0000-00001C440000}"/>
    <cellStyle name="Font Ottawa14" xfId="2325" xr:uid="{00000000-0005-0000-0000-00001D440000}"/>
    <cellStyle name="Font Ottawa16" xfId="2326" xr:uid="{00000000-0005-0000-0000-00001E440000}"/>
    <cellStyle name="Good 2" xfId="2328" xr:uid="{00000000-0005-0000-0000-000021440000}"/>
    <cellStyle name="Grey" xfId="2329" xr:uid="{00000000-0005-0000-0000-000022440000}"/>
    <cellStyle name="Grey 10" xfId="2330" xr:uid="{00000000-0005-0000-0000-000023440000}"/>
    <cellStyle name="Grey 11" xfId="2331" xr:uid="{00000000-0005-0000-0000-000024440000}"/>
    <cellStyle name="Grey 12" xfId="2332" xr:uid="{00000000-0005-0000-0000-000025440000}"/>
    <cellStyle name="Grey 13" xfId="2333" xr:uid="{00000000-0005-0000-0000-000026440000}"/>
    <cellStyle name="Grey 14" xfId="2334" xr:uid="{00000000-0005-0000-0000-000027440000}"/>
    <cellStyle name="Grey 15" xfId="2335" xr:uid="{00000000-0005-0000-0000-000028440000}"/>
    <cellStyle name="Grey 16" xfId="2336" xr:uid="{00000000-0005-0000-0000-000029440000}"/>
    <cellStyle name="Grey 2" xfId="2337" xr:uid="{00000000-0005-0000-0000-00002A440000}"/>
    <cellStyle name="Grey 3" xfId="2338" xr:uid="{00000000-0005-0000-0000-00002B440000}"/>
    <cellStyle name="Grey 4" xfId="2339" xr:uid="{00000000-0005-0000-0000-00002C440000}"/>
    <cellStyle name="Grey 5" xfId="2340" xr:uid="{00000000-0005-0000-0000-00002D440000}"/>
    <cellStyle name="Grey 6" xfId="2341" xr:uid="{00000000-0005-0000-0000-00002E440000}"/>
    <cellStyle name="Grey 7" xfId="2342" xr:uid="{00000000-0005-0000-0000-00002F440000}"/>
    <cellStyle name="Grey 8" xfId="2343" xr:uid="{00000000-0005-0000-0000-000030440000}"/>
    <cellStyle name="Grey 9" xfId="2344" xr:uid="{00000000-0005-0000-0000-000031440000}"/>
    <cellStyle name="Grey_KH TPCP 2016-2020 (tong hop)" xfId="2345" xr:uid="{00000000-0005-0000-0000-000032440000}"/>
    <cellStyle name="Group" xfId="2346" xr:uid="{00000000-0005-0000-0000-000033440000}"/>
    <cellStyle name="gia" xfId="2327" xr:uid="{00000000-0005-0000-0000-00001F440000}"/>
    <cellStyle name="GIA-MOI" xfId="4457" xr:uid="{00000000-0005-0000-0000-000020440000}"/>
    <cellStyle name="H" xfId="2347" xr:uid="{00000000-0005-0000-0000-000034440000}"/>
    <cellStyle name="ha" xfId="2348" xr:uid="{00000000-0005-0000-0000-000035440000}"/>
    <cellStyle name="HAI" xfId="2349" xr:uid="{00000000-0005-0000-0000-000036440000}"/>
    <cellStyle name="Head 1" xfId="2350" xr:uid="{00000000-0005-0000-0000-000037440000}"/>
    <cellStyle name="HEADER" xfId="2351" xr:uid="{00000000-0005-0000-0000-000038440000}"/>
    <cellStyle name="HEADER 2" xfId="2352" xr:uid="{00000000-0005-0000-0000-000039440000}"/>
    <cellStyle name="Header1" xfId="2353" xr:uid="{00000000-0005-0000-0000-00003A440000}"/>
    <cellStyle name="Header1 2" xfId="2354" xr:uid="{00000000-0005-0000-0000-00003B440000}"/>
    <cellStyle name="Header2" xfId="2355" xr:uid="{00000000-0005-0000-0000-00003C440000}"/>
    <cellStyle name="Header2 2" xfId="2356" xr:uid="{00000000-0005-0000-0000-00003D440000}"/>
    <cellStyle name="Header2 2 2" xfId="4458" xr:uid="{00000000-0005-0000-0000-00003E440000}"/>
    <cellStyle name="Header2 2 2 2" xfId="5208" xr:uid="{00000000-0005-0000-0000-00003F440000}"/>
    <cellStyle name="Header2 2 3" xfId="5207" xr:uid="{00000000-0005-0000-0000-000040440000}"/>
    <cellStyle name="Header2 3" xfId="4459" xr:uid="{00000000-0005-0000-0000-000041440000}"/>
    <cellStyle name="Header2 3 2" xfId="5209" xr:uid="{00000000-0005-0000-0000-000042440000}"/>
    <cellStyle name="Header2 4" xfId="5206" xr:uid="{00000000-0005-0000-0000-000043440000}"/>
    <cellStyle name="Heading" xfId="2357" xr:uid="{00000000-0005-0000-0000-000044440000}"/>
    <cellStyle name="Heading 1 2" xfId="2358" xr:uid="{00000000-0005-0000-0000-000045440000}"/>
    <cellStyle name="Heading 2 2" xfId="2359" xr:uid="{00000000-0005-0000-0000-000046440000}"/>
    <cellStyle name="Heading 3 2" xfId="2360" xr:uid="{00000000-0005-0000-0000-000047440000}"/>
    <cellStyle name="Heading 4 2" xfId="2361" xr:uid="{00000000-0005-0000-0000-000048440000}"/>
    <cellStyle name="Heading No Underline" xfId="2362" xr:uid="{00000000-0005-0000-0000-000049440000}"/>
    <cellStyle name="Heading With Underline" xfId="2363" xr:uid="{00000000-0005-0000-0000-00004A440000}"/>
    <cellStyle name="HEADING1" xfId="2364" xr:uid="{00000000-0005-0000-0000-00004B440000}"/>
    <cellStyle name="HEADING2" xfId="2365" xr:uid="{00000000-0005-0000-0000-00004C440000}"/>
    <cellStyle name="HEADINGS" xfId="2366" xr:uid="{00000000-0005-0000-0000-00004D440000}"/>
    <cellStyle name="HEADINGSTOP" xfId="2367" xr:uid="{00000000-0005-0000-0000-00004E440000}"/>
    <cellStyle name="headoption" xfId="2368" xr:uid="{00000000-0005-0000-0000-00004F440000}"/>
    <cellStyle name="headoption 2" xfId="2369" xr:uid="{00000000-0005-0000-0000-000050440000}"/>
    <cellStyle name="headoption 2 2" xfId="5590" xr:uid="{00000000-0005-0000-0000-000051440000}"/>
    <cellStyle name="headoption 3" xfId="2370" xr:uid="{00000000-0005-0000-0000-000052440000}"/>
    <cellStyle name="headoption 3 2" xfId="5591" xr:uid="{00000000-0005-0000-0000-000053440000}"/>
    <cellStyle name="headoption 4" xfId="5589" xr:uid="{00000000-0005-0000-0000-000054440000}"/>
    <cellStyle name="Hoa-Scholl" xfId="2371" xr:uid="{00000000-0005-0000-0000-000055440000}"/>
    <cellStyle name="Hoa-Scholl 2" xfId="2372" xr:uid="{00000000-0005-0000-0000-000056440000}"/>
    <cellStyle name="Hoa-Scholl 2 2" xfId="5593" xr:uid="{00000000-0005-0000-0000-000057440000}"/>
    <cellStyle name="Hoa-Scholl 3" xfId="5592" xr:uid="{00000000-0005-0000-0000-000058440000}"/>
    <cellStyle name="HUY" xfId="2373" xr:uid="{00000000-0005-0000-0000-000059440000}"/>
    <cellStyle name="i phÝ kh¸c_B¶ng 2" xfId="2374" xr:uid="{00000000-0005-0000-0000-00005A440000}"/>
    <cellStyle name="I.3" xfId="2375" xr:uid="{00000000-0005-0000-0000-00005B440000}"/>
    <cellStyle name="i·0" xfId="2376" xr:uid="{00000000-0005-0000-0000-00005C440000}"/>
    <cellStyle name="i·0 2" xfId="2377" xr:uid="{00000000-0005-0000-0000-00005D440000}"/>
    <cellStyle name="ï-¾È»ê_BiÓu TB" xfId="2378" xr:uid="{00000000-0005-0000-0000-00005E440000}"/>
    <cellStyle name="Input [yellow]" xfId="2379" xr:uid="{00000000-0005-0000-0000-00005F440000}"/>
    <cellStyle name="Input [yellow] 10" xfId="2380" xr:uid="{00000000-0005-0000-0000-000060440000}"/>
    <cellStyle name="Input [yellow] 10 2" xfId="5595" xr:uid="{00000000-0005-0000-0000-000061440000}"/>
    <cellStyle name="Input [yellow] 11" xfId="2381" xr:uid="{00000000-0005-0000-0000-000062440000}"/>
    <cellStyle name="Input [yellow] 11 2" xfId="5596" xr:uid="{00000000-0005-0000-0000-000063440000}"/>
    <cellStyle name="Input [yellow] 12" xfId="2382" xr:uid="{00000000-0005-0000-0000-000064440000}"/>
    <cellStyle name="Input [yellow] 12 2" xfId="5597" xr:uid="{00000000-0005-0000-0000-000065440000}"/>
    <cellStyle name="Input [yellow] 13" xfId="2383" xr:uid="{00000000-0005-0000-0000-000066440000}"/>
    <cellStyle name="Input [yellow] 13 2" xfId="5598" xr:uid="{00000000-0005-0000-0000-000067440000}"/>
    <cellStyle name="Input [yellow] 14" xfId="2384" xr:uid="{00000000-0005-0000-0000-000068440000}"/>
    <cellStyle name="Input [yellow] 14 2" xfId="5599" xr:uid="{00000000-0005-0000-0000-000069440000}"/>
    <cellStyle name="Input [yellow] 15" xfId="2385" xr:uid="{00000000-0005-0000-0000-00006A440000}"/>
    <cellStyle name="Input [yellow] 15 2" xfId="5600" xr:uid="{00000000-0005-0000-0000-00006B440000}"/>
    <cellStyle name="Input [yellow] 16" xfId="2386" xr:uid="{00000000-0005-0000-0000-00006C440000}"/>
    <cellStyle name="Input [yellow] 16 2" xfId="5601" xr:uid="{00000000-0005-0000-0000-00006D440000}"/>
    <cellStyle name="Input [yellow] 17" xfId="5594" xr:uid="{00000000-0005-0000-0000-00006E440000}"/>
    <cellStyle name="Input [yellow] 2" xfId="2387" xr:uid="{00000000-0005-0000-0000-00006F440000}"/>
    <cellStyle name="Input [yellow] 2 2" xfId="2388" xr:uid="{00000000-0005-0000-0000-000070440000}"/>
    <cellStyle name="Input [yellow] 2 2 2" xfId="5603" xr:uid="{00000000-0005-0000-0000-000071440000}"/>
    <cellStyle name="Input [yellow] 2 3" xfId="5602" xr:uid="{00000000-0005-0000-0000-000072440000}"/>
    <cellStyle name="Input [yellow] 3" xfId="2389" xr:uid="{00000000-0005-0000-0000-000073440000}"/>
    <cellStyle name="Input [yellow] 3 2" xfId="5604" xr:uid="{00000000-0005-0000-0000-000074440000}"/>
    <cellStyle name="Input [yellow] 4" xfId="2390" xr:uid="{00000000-0005-0000-0000-000075440000}"/>
    <cellStyle name="Input [yellow] 4 2" xfId="5605" xr:uid="{00000000-0005-0000-0000-000076440000}"/>
    <cellStyle name="Input [yellow] 5" xfId="2391" xr:uid="{00000000-0005-0000-0000-000077440000}"/>
    <cellStyle name="Input [yellow] 5 2" xfId="5606" xr:uid="{00000000-0005-0000-0000-000078440000}"/>
    <cellStyle name="Input [yellow] 6" xfId="2392" xr:uid="{00000000-0005-0000-0000-000079440000}"/>
    <cellStyle name="Input [yellow] 6 2" xfId="5607" xr:uid="{00000000-0005-0000-0000-00007A440000}"/>
    <cellStyle name="Input [yellow] 7" xfId="2393" xr:uid="{00000000-0005-0000-0000-00007B440000}"/>
    <cellStyle name="Input [yellow] 7 2" xfId="5608" xr:uid="{00000000-0005-0000-0000-00007C440000}"/>
    <cellStyle name="Input [yellow] 8" xfId="2394" xr:uid="{00000000-0005-0000-0000-00007D440000}"/>
    <cellStyle name="Input [yellow] 8 2" xfId="5609" xr:uid="{00000000-0005-0000-0000-00007E440000}"/>
    <cellStyle name="Input [yellow] 9" xfId="2395" xr:uid="{00000000-0005-0000-0000-00007F440000}"/>
    <cellStyle name="Input [yellow] 9 2" xfId="5610" xr:uid="{00000000-0005-0000-0000-000080440000}"/>
    <cellStyle name="Input [yellow]_KH TPCP 2016-2020 (tong hop)" xfId="2396" xr:uid="{00000000-0005-0000-0000-000081440000}"/>
    <cellStyle name="Input 2" xfId="2397" xr:uid="{00000000-0005-0000-0000-000082440000}"/>
    <cellStyle name="Input 3" xfId="2398" xr:uid="{00000000-0005-0000-0000-000083440000}"/>
    <cellStyle name="Input 4" xfId="2399" xr:uid="{00000000-0005-0000-0000-000084440000}"/>
    <cellStyle name="Input 5" xfId="2400" xr:uid="{00000000-0005-0000-0000-000085440000}"/>
    <cellStyle name="Input 6" xfId="2401" xr:uid="{00000000-0005-0000-0000-000086440000}"/>
    <cellStyle name="Input 7" xfId="2402" xr:uid="{00000000-0005-0000-0000-000087440000}"/>
    <cellStyle name="k_TONG HOP KINH PHI" xfId="2403" xr:uid="{00000000-0005-0000-0000-000088440000}"/>
    <cellStyle name="k_TONG HOP KINH PHI_!1 1 bao cao giao KH ve HTCMT vung TNB   12-12-2011" xfId="2404" xr:uid="{00000000-0005-0000-0000-000089440000}"/>
    <cellStyle name="k_TONG HOP KINH PHI_Bieu4HTMT" xfId="2405" xr:uid="{00000000-0005-0000-0000-00008A440000}"/>
    <cellStyle name="k_TONG HOP KINH PHI_Bieu4HTMT_!1 1 bao cao giao KH ve HTCMT vung TNB   12-12-2011" xfId="2406" xr:uid="{00000000-0005-0000-0000-00008B440000}"/>
    <cellStyle name="k_TONG HOP KINH PHI_Bieu4HTMT_KH TPCP vung TNB (03-1-2012)" xfId="2407" xr:uid="{00000000-0005-0000-0000-00008C440000}"/>
    <cellStyle name="k_TONG HOP KINH PHI_KH TPCP vung TNB (03-1-2012)" xfId="2408" xr:uid="{00000000-0005-0000-0000-00008D440000}"/>
    <cellStyle name="k_ÿÿÿÿÿ" xfId="2409" xr:uid="{00000000-0005-0000-0000-00008E440000}"/>
    <cellStyle name="k_ÿÿÿÿÿ_!1 1 bao cao giao KH ve HTCMT vung TNB   12-12-2011" xfId="2410" xr:uid="{00000000-0005-0000-0000-00008F440000}"/>
    <cellStyle name="k_ÿÿÿÿÿ_1" xfId="2411" xr:uid="{00000000-0005-0000-0000-000090440000}"/>
    <cellStyle name="k_ÿÿÿÿÿ_2" xfId="2412" xr:uid="{00000000-0005-0000-0000-000091440000}"/>
    <cellStyle name="k_ÿÿÿÿÿ_2_!1 1 bao cao giao KH ve HTCMT vung TNB   12-12-2011" xfId="2413" xr:uid="{00000000-0005-0000-0000-000092440000}"/>
    <cellStyle name="k_ÿÿÿÿÿ_2_Bieu4HTMT" xfId="2414" xr:uid="{00000000-0005-0000-0000-000093440000}"/>
    <cellStyle name="k_ÿÿÿÿÿ_2_Bieu4HTMT_!1 1 bao cao giao KH ve HTCMT vung TNB   12-12-2011" xfId="2415" xr:uid="{00000000-0005-0000-0000-000094440000}"/>
    <cellStyle name="k_ÿÿÿÿÿ_2_Bieu4HTMT_KH TPCP vung TNB (03-1-2012)" xfId="2416" xr:uid="{00000000-0005-0000-0000-000095440000}"/>
    <cellStyle name="k_ÿÿÿÿÿ_2_KH TPCP vung TNB (03-1-2012)" xfId="2417" xr:uid="{00000000-0005-0000-0000-000096440000}"/>
    <cellStyle name="k_ÿÿÿÿÿ_Bieu4HTMT" xfId="2418" xr:uid="{00000000-0005-0000-0000-000097440000}"/>
    <cellStyle name="k_ÿÿÿÿÿ_Bieu4HTMT_!1 1 bao cao giao KH ve HTCMT vung TNB   12-12-2011" xfId="2419" xr:uid="{00000000-0005-0000-0000-000098440000}"/>
    <cellStyle name="k_ÿÿÿÿÿ_Bieu4HTMT_KH TPCP vung TNB (03-1-2012)" xfId="2420" xr:uid="{00000000-0005-0000-0000-000099440000}"/>
    <cellStyle name="k_ÿÿÿÿÿ_KH TPCP vung TNB (03-1-2012)" xfId="2421" xr:uid="{00000000-0005-0000-0000-00009A440000}"/>
    <cellStyle name="KLBXUNG" xfId="4460" xr:uid="{00000000-0005-0000-0000-00009E440000}"/>
    <cellStyle name="kh¸c_Bang Chi tieu" xfId="2422" xr:uid="{00000000-0005-0000-0000-00009B440000}"/>
    <cellStyle name="khanh" xfId="2423" xr:uid="{00000000-0005-0000-0000-00009C440000}"/>
    <cellStyle name="khung" xfId="2424" xr:uid="{00000000-0005-0000-0000-00009D440000}"/>
    <cellStyle name="Ledger 17 x 11 in" xfId="2425" xr:uid="{00000000-0005-0000-0000-00009F440000}"/>
    <cellStyle name="Ledger 17 x 11 in 2" xfId="4461" xr:uid="{00000000-0005-0000-0000-0000A0440000}"/>
    <cellStyle name="Ledger 17 x 11 in 2 2" xfId="4462" xr:uid="{00000000-0005-0000-0000-0000A1440000}"/>
    <cellStyle name="Ledger 17 x 11 in 3" xfId="4463" xr:uid="{00000000-0005-0000-0000-0000A2440000}"/>
    <cellStyle name="Ledger 17 x 11 in 4" xfId="4464" xr:uid="{00000000-0005-0000-0000-0000A3440000}"/>
    <cellStyle name="left" xfId="2426" xr:uid="{00000000-0005-0000-0000-0000A4440000}"/>
    <cellStyle name="Line" xfId="2427" xr:uid="{00000000-0005-0000-0000-0000A5440000}"/>
    <cellStyle name="Link Currency (0)" xfId="2428" xr:uid="{00000000-0005-0000-0000-0000A6440000}"/>
    <cellStyle name="Link Currency (0) 10" xfId="2429" xr:uid="{00000000-0005-0000-0000-0000A7440000}"/>
    <cellStyle name="Link Currency (0) 11" xfId="2430" xr:uid="{00000000-0005-0000-0000-0000A8440000}"/>
    <cellStyle name="Link Currency (0) 12" xfId="2431" xr:uid="{00000000-0005-0000-0000-0000A9440000}"/>
    <cellStyle name="Link Currency (0) 13" xfId="2432" xr:uid="{00000000-0005-0000-0000-0000AA440000}"/>
    <cellStyle name="Link Currency (0) 14" xfId="2433" xr:uid="{00000000-0005-0000-0000-0000AB440000}"/>
    <cellStyle name="Link Currency (0) 15" xfId="2434" xr:uid="{00000000-0005-0000-0000-0000AC440000}"/>
    <cellStyle name="Link Currency (0) 16" xfId="2435" xr:uid="{00000000-0005-0000-0000-0000AD440000}"/>
    <cellStyle name="Link Currency (0) 2" xfId="2436" xr:uid="{00000000-0005-0000-0000-0000AE440000}"/>
    <cellStyle name="Link Currency (0) 3" xfId="2437" xr:uid="{00000000-0005-0000-0000-0000AF440000}"/>
    <cellStyle name="Link Currency (0) 4" xfId="2438" xr:uid="{00000000-0005-0000-0000-0000B0440000}"/>
    <cellStyle name="Link Currency (0) 5" xfId="2439" xr:uid="{00000000-0005-0000-0000-0000B1440000}"/>
    <cellStyle name="Link Currency (0) 6" xfId="2440" xr:uid="{00000000-0005-0000-0000-0000B2440000}"/>
    <cellStyle name="Link Currency (0) 7" xfId="2441" xr:uid="{00000000-0005-0000-0000-0000B3440000}"/>
    <cellStyle name="Link Currency (0) 8" xfId="2442" xr:uid="{00000000-0005-0000-0000-0000B4440000}"/>
    <cellStyle name="Link Currency (0) 9" xfId="2443" xr:uid="{00000000-0005-0000-0000-0000B5440000}"/>
    <cellStyle name="Link Currency (2)" xfId="2444" xr:uid="{00000000-0005-0000-0000-0000B6440000}"/>
    <cellStyle name="Link Currency (2) 10" xfId="2445" xr:uid="{00000000-0005-0000-0000-0000B7440000}"/>
    <cellStyle name="Link Currency (2) 11" xfId="2446" xr:uid="{00000000-0005-0000-0000-0000B8440000}"/>
    <cellStyle name="Link Currency (2) 12" xfId="2447" xr:uid="{00000000-0005-0000-0000-0000B9440000}"/>
    <cellStyle name="Link Currency (2) 13" xfId="2448" xr:uid="{00000000-0005-0000-0000-0000BA440000}"/>
    <cellStyle name="Link Currency (2) 14" xfId="2449" xr:uid="{00000000-0005-0000-0000-0000BB440000}"/>
    <cellStyle name="Link Currency (2) 15" xfId="2450" xr:uid="{00000000-0005-0000-0000-0000BC440000}"/>
    <cellStyle name="Link Currency (2) 16" xfId="2451" xr:uid="{00000000-0005-0000-0000-0000BD440000}"/>
    <cellStyle name="Link Currency (2) 2" xfId="2452" xr:uid="{00000000-0005-0000-0000-0000BE440000}"/>
    <cellStyle name="Link Currency (2) 3" xfId="2453" xr:uid="{00000000-0005-0000-0000-0000BF440000}"/>
    <cellStyle name="Link Currency (2) 4" xfId="2454" xr:uid="{00000000-0005-0000-0000-0000C0440000}"/>
    <cellStyle name="Link Currency (2) 5" xfId="2455" xr:uid="{00000000-0005-0000-0000-0000C1440000}"/>
    <cellStyle name="Link Currency (2) 6" xfId="2456" xr:uid="{00000000-0005-0000-0000-0000C2440000}"/>
    <cellStyle name="Link Currency (2) 7" xfId="2457" xr:uid="{00000000-0005-0000-0000-0000C3440000}"/>
    <cellStyle name="Link Currency (2) 8" xfId="2458" xr:uid="{00000000-0005-0000-0000-0000C4440000}"/>
    <cellStyle name="Link Currency (2) 9" xfId="2459" xr:uid="{00000000-0005-0000-0000-0000C5440000}"/>
    <cellStyle name="Link Units (0)" xfId="2460" xr:uid="{00000000-0005-0000-0000-0000C6440000}"/>
    <cellStyle name="Link Units (0) 10" xfId="2461" xr:uid="{00000000-0005-0000-0000-0000C7440000}"/>
    <cellStyle name="Link Units (0) 11" xfId="2462" xr:uid="{00000000-0005-0000-0000-0000C8440000}"/>
    <cellStyle name="Link Units (0) 12" xfId="2463" xr:uid="{00000000-0005-0000-0000-0000C9440000}"/>
    <cellStyle name="Link Units (0) 13" xfId="2464" xr:uid="{00000000-0005-0000-0000-0000CA440000}"/>
    <cellStyle name="Link Units (0) 14" xfId="2465" xr:uid="{00000000-0005-0000-0000-0000CB440000}"/>
    <cellStyle name="Link Units (0) 15" xfId="2466" xr:uid="{00000000-0005-0000-0000-0000CC440000}"/>
    <cellStyle name="Link Units (0) 16" xfId="2467" xr:uid="{00000000-0005-0000-0000-0000CD440000}"/>
    <cellStyle name="Link Units (0) 2" xfId="2468" xr:uid="{00000000-0005-0000-0000-0000CE440000}"/>
    <cellStyle name="Link Units (0) 3" xfId="2469" xr:uid="{00000000-0005-0000-0000-0000CF440000}"/>
    <cellStyle name="Link Units (0) 4" xfId="2470" xr:uid="{00000000-0005-0000-0000-0000D0440000}"/>
    <cellStyle name="Link Units (0) 5" xfId="2471" xr:uid="{00000000-0005-0000-0000-0000D1440000}"/>
    <cellStyle name="Link Units (0) 6" xfId="2472" xr:uid="{00000000-0005-0000-0000-0000D2440000}"/>
    <cellStyle name="Link Units (0) 7" xfId="2473" xr:uid="{00000000-0005-0000-0000-0000D3440000}"/>
    <cellStyle name="Link Units (0) 8" xfId="2474" xr:uid="{00000000-0005-0000-0000-0000D4440000}"/>
    <cellStyle name="Link Units (0) 9" xfId="2475" xr:uid="{00000000-0005-0000-0000-0000D5440000}"/>
    <cellStyle name="Link Units (1)" xfId="2476" xr:uid="{00000000-0005-0000-0000-0000D6440000}"/>
    <cellStyle name="Link Units (1) 10" xfId="2477" xr:uid="{00000000-0005-0000-0000-0000D7440000}"/>
    <cellStyle name="Link Units (1) 11" xfId="2478" xr:uid="{00000000-0005-0000-0000-0000D8440000}"/>
    <cellStyle name="Link Units (1) 12" xfId="2479" xr:uid="{00000000-0005-0000-0000-0000D9440000}"/>
    <cellStyle name="Link Units (1) 13" xfId="2480" xr:uid="{00000000-0005-0000-0000-0000DA440000}"/>
    <cellStyle name="Link Units (1) 14" xfId="2481" xr:uid="{00000000-0005-0000-0000-0000DB440000}"/>
    <cellStyle name="Link Units (1) 15" xfId="2482" xr:uid="{00000000-0005-0000-0000-0000DC440000}"/>
    <cellStyle name="Link Units (1) 16" xfId="2483" xr:uid="{00000000-0005-0000-0000-0000DD440000}"/>
    <cellStyle name="Link Units (1) 2" xfId="2484" xr:uid="{00000000-0005-0000-0000-0000DE440000}"/>
    <cellStyle name="Link Units (1) 3" xfId="2485" xr:uid="{00000000-0005-0000-0000-0000DF440000}"/>
    <cellStyle name="Link Units (1) 4" xfId="2486" xr:uid="{00000000-0005-0000-0000-0000E0440000}"/>
    <cellStyle name="Link Units (1) 5" xfId="2487" xr:uid="{00000000-0005-0000-0000-0000E1440000}"/>
    <cellStyle name="Link Units (1) 6" xfId="2488" xr:uid="{00000000-0005-0000-0000-0000E2440000}"/>
    <cellStyle name="Link Units (1) 7" xfId="2489" xr:uid="{00000000-0005-0000-0000-0000E3440000}"/>
    <cellStyle name="Link Units (1) 8" xfId="2490" xr:uid="{00000000-0005-0000-0000-0000E4440000}"/>
    <cellStyle name="Link Units (1) 9" xfId="2491" xr:uid="{00000000-0005-0000-0000-0000E5440000}"/>
    <cellStyle name="Link Units (2)" xfId="2492" xr:uid="{00000000-0005-0000-0000-0000E6440000}"/>
    <cellStyle name="Link Units (2) 10" xfId="2493" xr:uid="{00000000-0005-0000-0000-0000E7440000}"/>
    <cellStyle name="Link Units (2) 11" xfId="2494" xr:uid="{00000000-0005-0000-0000-0000E8440000}"/>
    <cellStyle name="Link Units (2) 12" xfId="2495" xr:uid="{00000000-0005-0000-0000-0000E9440000}"/>
    <cellStyle name="Link Units (2) 13" xfId="2496" xr:uid="{00000000-0005-0000-0000-0000EA440000}"/>
    <cellStyle name="Link Units (2) 14" xfId="2497" xr:uid="{00000000-0005-0000-0000-0000EB440000}"/>
    <cellStyle name="Link Units (2) 15" xfId="2498" xr:uid="{00000000-0005-0000-0000-0000EC440000}"/>
    <cellStyle name="Link Units (2) 16" xfId="2499" xr:uid="{00000000-0005-0000-0000-0000ED440000}"/>
    <cellStyle name="Link Units (2) 2" xfId="2500" xr:uid="{00000000-0005-0000-0000-0000EE440000}"/>
    <cellStyle name="Link Units (2) 3" xfId="2501" xr:uid="{00000000-0005-0000-0000-0000EF440000}"/>
    <cellStyle name="Link Units (2) 4" xfId="2502" xr:uid="{00000000-0005-0000-0000-0000F0440000}"/>
    <cellStyle name="Link Units (2) 5" xfId="2503" xr:uid="{00000000-0005-0000-0000-0000F1440000}"/>
    <cellStyle name="Link Units (2) 6" xfId="2504" xr:uid="{00000000-0005-0000-0000-0000F2440000}"/>
    <cellStyle name="Link Units (2) 7" xfId="2505" xr:uid="{00000000-0005-0000-0000-0000F3440000}"/>
    <cellStyle name="Link Units (2) 8" xfId="2506" xr:uid="{00000000-0005-0000-0000-0000F4440000}"/>
    <cellStyle name="Link Units (2) 9" xfId="2507" xr:uid="{00000000-0005-0000-0000-0000F5440000}"/>
    <cellStyle name="Linked Cell 2" xfId="2508" xr:uid="{00000000-0005-0000-0000-0000F6440000}"/>
    <cellStyle name="Loai CBDT" xfId="2509" xr:uid="{00000000-0005-0000-0000-0000F7440000}"/>
    <cellStyle name="Loai CT" xfId="2510" xr:uid="{00000000-0005-0000-0000-0000F8440000}"/>
    <cellStyle name="Loai GD" xfId="2511" xr:uid="{00000000-0005-0000-0000-0000F9440000}"/>
    <cellStyle name="MAU" xfId="2512" xr:uid="{00000000-0005-0000-0000-0000FA440000}"/>
    <cellStyle name="MAU 2" xfId="2513" xr:uid="{00000000-0005-0000-0000-0000FB440000}"/>
    <cellStyle name="Migliaia (0)_CALPREZZ" xfId="4465" xr:uid="{00000000-0005-0000-0000-0000FC440000}"/>
    <cellStyle name="Migliaia_ PESO ELETTR." xfId="4466" xr:uid="{00000000-0005-0000-0000-0000FD440000}"/>
    <cellStyle name="Millares [0]_Well Timing" xfId="2514" xr:uid="{00000000-0005-0000-0000-0000FE440000}"/>
    <cellStyle name="Millares_Well Timing" xfId="2515" xr:uid="{00000000-0005-0000-0000-0000FF440000}"/>
    <cellStyle name="Milliers [0]_      " xfId="2516" xr:uid="{00000000-0005-0000-0000-000000450000}"/>
    <cellStyle name="Milliers_      " xfId="2517" xr:uid="{00000000-0005-0000-0000-000001450000}"/>
    <cellStyle name="Model" xfId="2518" xr:uid="{00000000-0005-0000-0000-000002450000}"/>
    <cellStyle name="Model 2" xfId="2519" xr:uid="{00000000-0005-0000-0000-000003450000}"/>
    <cellStyle name="moi" xfId="2520" xr:uid="{00000000-0005-0000-0000-000004450000}"/>
    <cellStyle name="moi 2" xfId="2521" xr:uid="{00000000-0005-0000-0000-000005450000}"/>
    <cellStyle name="moi 3" xfId="2522" xr:uid="{00000000-0005-0000-0000-000006450000}"/>
    <cellStyle name="Moneda [0]_Well Timing" xfId="2523" xr:uid="{00000000-0005-0000-0000-000007450000}"/>
    <cellStyle name="Moneda_Well Timing" xfId="2524" xr:uid="{00000000-0005-0000-0000-000008450000}"/>
    <cellStyle name="Monétaire [0]_      " xfId="2525" xr:uid="{00000000-0005-0000-0000-000009450000}"/>
    <cellStyle name="Monétaire_      " xfId="2526" xr:uid="{00000000-0005-0000-0000-00000A450000}"/>
    <cellStyle name="n" xfId="2527" xr:uid="{00000000-0005-0000-0000-00000B450000}"/>
    <cellStyle name="n_Book1_Bieu du thao QD von ho tro co MT 3 2" xfId="4467" xr:uid="{00000000-0005-0000-0000-00000C450000}"/>
    <cellStyle name="Neutral 2" xfId="2528" xr:uid="{00000000-0005-0000-0000-00000D450000}"/>
    <cellStyle name="New" xfId="2529" xr:uid="{00000000-0005-0000-0000-00000E450000}"/>
    <cellStyle name="New 2" xfId="5611" xr:uid="{00000000-0005-0000-0000-00000F450000}"/>
    <cellStyle name="New Times Roman" xfId="2530" xr:uid="{00000000-0005-0000-0000-000010450000}"/>
    <cellStyle name="no dec" xfId="2532" xr:uid="{00000000-0005-0000-0000-000012450000}"/>
    <cellStyle name="no dec 2" xfId="2533" xr:uid="{00000000-0005-0000-0000-000013450000}"/>
    <cellStyle name="no dec 2 2" xfId="2534" xr:uid="{00000000-0005-0000-0000-000014450000}"/>
    <cellStyle name="ÑONVÒ" xfId="2535" xr:uid="{00000000-0005-0000-0000-000015450000}"/>
    <cellStyle name="ÑONVÒ 2" xfId="2536" xr:uid="{00000000-0005-0000-0000-000016450000}"/>
    <cellStyle name="ÑONVÒ 2 2" xfId="5613" xr:uid="{00000000-0005-0000-0000-000017450000}"/>
    <cellStyle name="ÑONVÒ 3" xfId="5612" xr:uid="{00000000-0005-0000-0000-000018450000}"/>
    <cellStyle name="Normal" xfId="0" builtinId="0"/>
    <cellStyle name="Normal - Style1" xfId="2537" xr:uid="{00000000-0005-0000-0000-00001A450000}"/>
    <cellStyle name="Normal - Style1 2" xfId="2538" xr:uid="{00000000-0005-0000-0000-00001B450000}"/>
    <cellStyle name="Normal - Style1 2 2" xfId="4468" xr:uid="{00000000-0005-0000-0000-00001C450000}"/>
    <cellStyle name="Normal - Style1 3" xfId="2539" xr:uid="{00000000-0005-0000-0000-00001D450000}"/>
    <cellStyle name="Normal - Style1 4" xfId="5210" xr:uid="{00000000-0005-0000-0000-00001E450000}"/>
    <cellStyle name="Normal - Style1_KH TPCP 2016-2020 (tong hop)" xfId="2540" xr:uid="{00000000-0005-0000-0000-00001F450000}"/>
    <cellStyle name="Normal - 유형1" xfId="2541" xr:uid="{00000000-0005-0000-0000-000020450000}"/>
    <cellStyle name="Normal 10" xfId="2542" xr:uid="{00000000-0005-0000-0000-000021450000}"/>
    <cellStyle name="Normal 10 2" xfId="2543" xr:uid="{00000000-0005-0000-0000-000022450000}"/>
    <cellStyle name="Normal 10 2 10" xfId="5634" xr:uid="{00000000-0005-0000-0000-000023450000}"/>
    <cellStyle name="Normal 10 2 2" xfId="4469" xr:uid="{00000000-0005-0000-0000-000024450000}"/>
    <cellStyle name="Normal 10 2 24" xfId="4254" xr:uid="{00000000-0005-0000-0000-000025450000}"/>
    <cellStyle name="Normal 10 2 28" xfId="4470" xr:uid="{00000000-0005-0000-0000-000026450000}"/>
    <cellStyle name="Normal 10 2 3" xfId="20517" xr:uid="{00000000-0005-0000-0000-000027450000}"/>
    <cellStyle name="Normal 10 2 4" xfId="4255" xr:uid="{00000000-0005-0000-0000-000028450000}"/>
    <cellStyle name="Normal 10 3" xfId="2544" xr:uid="{00000000-0005-0000-0000-000029450000}"/>
    <cellStyle name="Normal 10 3 2" xfId="2545" xr:uid="{00000000-0005-0000-0000-00002A450000}"/>
    <cellStyle name="Normal 10 3 3" xfId="4471" xr:uid="{00000000-0005-0000-0000-00002B450000}"/>
    <cellStyle name="Normal 10 3 3 2" xfId="4472" xr:uid="{00000000-0005-0000-0000-00002C450000}"/>
    <cellStyle name="Normal 10 4" xfId="2546" xr:uid="{00000000-0005-0000-0000-00002D450000}"/>
    <cellStyle name="Normal 10 5" xfId="2547" xr:uid="{00000000-0005-0000-0000-00002E450000}"/>
    <cellStyle name="Normal 10 6" xfId="2548" xr:uid="{00000000-0005-0000-0000-00002F450000}"/>
    <cellStyle name="Normal 10 6 2" xfId="5635" xr:uid="{00000000-0005-0000-0000-000030450000}"/>
    <cellStyle name="Normal 10 7" xfId="4473" xr:uid="{00000000-0005-0000-0000-000031450000}"/>
    <cellStyle name="Normal 10 7 2" xfId="4474" xr:uid="{00000000-0005-0000-0000-000032450000}"/>
    <cellStyle name="Normal 10 7 3" xfId="4475" xr:uid="{00000000-0005-0000-0000-000033450000}"/>
    <cellStyle name="Normal 10 7 3 2" xfId="4476" xr:uid="{00000000-0005-0000-0000-000034450000}"/>
    <cellStyle name="Normal 10 7 3 2 2" xfId="4477" xr:uid="{00000000-0005-0000-0000-000035450000}"/>
    <cellStyle name="Normal 10 7 3 3" xfId="4478" xr:uid="{00000000-0005-0000-0000-000036450000}"/>
    <cellStyle name="Normal 10 7 4" xfId="4479" xr:uid="{00000000-0005-0000-0000-000037450000}"/>
    <cellStyle name="Normal 10 7 4 2" xfId="4480" xr:uid="{00000000-0005-0000-0000-000038450000}"/>
    <cellStyle name="Normal 10 8" xfId="4481" xr:uid="{00000000-0005-0000-0000-000039450000}"/>
    <cellStyle name="Normal 10 9" xfId="4482" xr:uid="{00000000-0005-0000-0000-00003A450000}"/>
    <cellStyle name="Normal 10_05-12  KH trung han 2016-2020 - Liem Thinh edited" xfId="2549" xr:uid="{00000000-0005-0000-0000-00003B450000}"/>
    <cellStyle name="Normal 100" xfId="4483" xr:uid="{00000000-0005-0000-0000-00003C450000}"/>
    <cellStyle name="Normal 11" xfId="2550" xr:uid="{00000000-0005-0000-0000-00003D450000}"/>
    <cellStyle name="Normal 11 2" xfId="2551" xr:uid="{00000000-0005-0000-0000-00003E450000}"/>
    <cellStyle name="Normal 11 2 2" xfId="2552" xr:uid="{00000000-0005-0000-0000-00003F450000}"/>
    <cellStyle name="Normal 11 3" xfId="2553" xr:uid="{00000000-0005-0000-0000-000040450000}"/>
    <cellStyle name="Normal 11 3 2" xfId="2554" xr:uid="{00000000-0005-0000-0000-000041450000}"/>
    <cellStyle name="Normal 11 3 2 2" xfId="4484" xr:uid="{00000000-0005-0000-0000-000042450000}"/>
    <cellStyle name="Normal 11 3 2 2 2" xfId="4485" xr:uid="{00000000-0005-0000-0000-000043450000}"/>
    <cellStyle name="Normal 11 3 2 3" xfId="4486" xr:uid="{00000000-0005-0000-0000-000044450000}"/>
    <cellStyle name="Normal 11 3 3" xfId="2555" xr:uid="{00000000-0005-0000-0000-000045450000}"/>
    <cellStyle name="Normal 11 3 3 2" xfId="4487" xr:uid="{00000000-0005-0000-0000-000046450000}"/>
    <cellStyle name="Normal 11 3 3 2 2" xfId="4488" xr:uid="{00000000-0005-0000-0000-000047450000}"/>
    <cellStyle name="Normal 11 3 3 2 2 2" xfId="4489" xr:uid="{00000000-0005-0000-0000-000048450000}"/>
    <cellStyle name="Normal 11 3 3 2 3" xfId="4490" xr:uid="{00000000-0005-0000-0000-000049450000}"/>
    <cellStyle name="Normal 11 3 3 3" xfId="4491" xr:uid="{00000000-0005-0000-0000-00004A450000}"/>
    <cellStyle name="Normal 11 3 3 3 2" xfId="4492" xr:uid="{00000000-0005-0000-0000-00004B450000}"/>
    <cellStyle name="Normal 11 3 3 4" xfId="4493" xr:uid="{00000000-0005-0000-0000-00004C450000}"/>
    <cellStyle name="Normal 11 3 4" xfId="2556" xr:uid="{00000000-0005-0000-0000-00004D450000}"/>
    <cellStyle name="Normal 11 3 4 2" xfId="4494" xr:uid="{00000000-0005-0000-0000-00004E450000}"/>
    <cellStyle name="Normal 11 3 4 2 2" xfId="4495" xr:uid="{00000000-0005-0000-0000-00004F450000}"/>
    <cellStyle name="Normal 11 3 4 2 2 2" xfId="4496" xr:uid="{00000000-0005-0000-0000-000050450000}"/>
    <cellStyle name="Normal 11 3 4 2 2 2 2" xfId="4497" xr:uid="{00000000-0005-0000-0000-000051450000}"/>
    <cellStyle name="Normal 11 3 4 2 2 2 2 2" xfId="4498" xr:uid="{00000000-0005-0000-0000-000052450000}"/>
    <cellStyle name="Normal 11 3 4 2 2 2 3" xfId="4499" xr:uid="{00000000-0005-0000-0000-000053450000}"/>
    <cellStyle name="Normal 11 3 4 2 2 3" xfId="4500" xr:uid="{00000000-0005-0000-0000-000054450000}"/>
    <cellStyle name="Normal 11 3 4 2 2 3 2" xfId="4501" xr:uid="{00000000-0005-0000-0000-000055450000}"/>
    <cellStyle name="Normal 11 3 4 2 2 4" xfId="4502" xr:uid="{00000000-0005-0000-0000-000056450000}"/>
    <cellStyle name="Normal 11 3 4 2 3" xfId="4503" xr:uid="{00000000-0005-0000-0000-000057450000}"/>
    <cellStyle name="Normal 11 3 4 2 3 2" xfId="4504" xr:uid="{00000000-0005-0000-0000-000058450000}"/>
    <cellStyle name="Normal 11 3 4 2 3 2 2" xfId="4505" xr:uid="{00000000-0005-0000-0000-000059450000}"/>
    <cellStyle name="Normal 11 3 4 2 3 3" xfId="4506" xr:uid="{00000000-0005-0000-0000-00005A450000}"/>
    <cellStyle name="Normal 11 3 4 2 4" xfId="4507" xr:uid="{00000000-0005-0000-0000-00005B450000}"/>
    <cellStyle name="Normal 11 3 4 2 4 2" xfId="4508" xr:uid="{00000000-0005-0000-0000-00005C450000}"/>
    <cellStyle name="Normal 11 3 4 2 5" xfId="4509" xr:uid="{00000000-0005-0000-0000-00005D450000}"/>
    <cellStyle name="Normal 11 3 4 3" xfId="4510" xr:uid="{00000000-0005-0000-0000-00005E450000}"/>
    <cellStyle name="Normal 11 3 4 3 2" xfId="4511" xr:uid="{00000000-0005-0000-0000-00005F450000}"/>
    <cellStyle name="Normal 11 3 4 3 2 2" xfId="4512" xr:uid="{00000000-0005-0000-0000-000060450000}"/>
    <cellStyle name="Normal 11 3 4 3 2 2 2" xfId="4513" xr:uid="{00000000-0005-0000-0000-000061450000}"/>
    <cellStyle name="Normal 11 3 4 3 2 2 2 2" xfId="4514" xr:uid="{00000000-0005-0000-0000-000062450000}"/>
    <cellStyle name="Normal 11 3 4 3 2 2 3" xfId="4515" xr:uid="{00000000-0005-0000-0000-000063450000}"/>
    <cellStyle name="Normal 11 3 4 3 2 3" xfId="4516" xr:uid="{00000000-0005-0000-0000-000064450000}"/>
    <cellStyle name="Normal 11 3 4 3 2 3 2" xfId="4517" xr:uid="{00000000-0005-0000-0000-000065450000}"/>
    <cellStyle name="Normal 11 3 4 3 2 4" xfId="4518" xr:uid="{00000000-0005-0000-0000-000066450000}"/>
    <cellStyle name="Normal 11 3 4 3 3" xfId="4519" xr:uid="{00000000-0005-0000-0000-000067450000}"/>
    <cellStyle name="Normal 11 3 4 3 3 2" xfId="4520" xr:uid="{00000000-0005-0000-0000-000068450000}"/>
    <cellStyle name="Normal 11 3 4 3 3 2 2" xfId="4521" xr:uid="{00000000-0005-0000-0000-000069450000}"/>
    <cellStyle name="Normal 11 3 4 3 3 3" xfId="4522" xr:uid="{00000000-0005-0000-0000-00006A450000}"/>
    <cellStyle name="Normal 11 3 4 3 4" xfId="4523" xr:uid="{00000000-0005-0000-0000-00006B450000}"/>
    <cellStyle name="Normal 11 3 4 3 4 2" xfId="4524" xr:uid="{00000000-0005-0000-0000-00006C450000}"/>
    <cellStyle name="Normal 11 3 4 3 5" xfId="4525" xr:uid="{00000000-0005-0000-0000-00006D450000}"/>
    <cellStyle name="Normal 11 3 4 4" xfId="4526" xr:uid="{00000000-0005-0000-0000-00006E450000}"/>
    <cellStyle name="Normal 11 3 4 4 2" xfId="4527" xr:uid="{00000000-0005-0000-0000-00006F450000}"/>
    <cellStyle name="Normal 11 3 4 4 2 2" xfId="4528" xr:uid="{00000000-0005-0000-0000-000070450000}"/>
    <cellStyle name="Normal 11 3 4 4 3" xfId="4529" xr:uid="{00000000-0005-0000-0000-000071450000}"/>
    <cellStyle name="Normal 11 3 4 5" xfId="4530" xr:uid="{00000000-0005-0000-0000-000072450000}"/>
    <cellStyle name="Normal 11 3 4 5 2" xfId="4531" xr:uid="{00000000-0005-0000-0000-000073450000}"/>
    <cellStyle name="Normal 11 3 4 6" xfId="4532" xr:uid="{00000000-0005-0000-0000-000074450000}"/>
    <cellStyle name="Normal 11 3 4 6 2" xfId="4533" xr:uid="{00000000-0005-0000-0000-000075450000}"/>
    <cellStyle name="Normal 11 3 4 7" xfId="4534" xr:uid="{00000000-0005-0000-0000-000076450000}"/>
    <cellStyle name="Normal 11 3 5" xfId="4535" xr:uid="{00000000-0005-0000-0000-000077450000}"/>
    <cellStyle name="Normal 11 3 5 2" xfId="4536" xr:uid="{00000000-0005-0000-0000-000078450000}"/>
    <cellStyle name="Normal 11 3 6" xfId="4537" xr:uid="{00000000-0005-0000-0000-000079450000}"/>
    <cellStyle name="Normal 11 4" xfId="5211" xr:uid="{00000000-0005-0000-0000-00007A450000}"/>
    <cellStyle name="Normal 12" xfId="2557" xr:uid="{00000000-0005-0000-0000-00007B450000}"/>
    <cellStyle name="Normal 12 2" xfId="2558" xr:uid="{00000000-0005-0000-0000-00007C450000}"/>
    <cellStyle name="Normal 12 3" xfId="2559" xr:uid="{00000000-0005-0000-0000-00007D450000}"/>
    <cellStyle name="Normal 12 4" xfId="5212" xr:uid="{00000000-0005-0000-0000-00007E450000}"/>
    <cellStyle name="Normal 13" xfId="2560" xr:uid="{00000000-0005-0000-0000-00007F450000}"/>
    <cellStyle name="Normal 13 2" xfId="2561" xr:uid="{00000000-0005-0000-0000-000080450000}"/>
    <cellStyle name="Normal 13 3" xfId="4538" xr:uid="{00000000-0005-0000-0000-000081450000}"/>
    <cellStyle name="Normal 13 4" xfId="5213" xr:uid="{00000000-0005-0000-0000-000082450000}"/>
    <cellStyle name="Normal 14" xfId="2562" xr:uid="{00000000-0005-0000-0000-000083450000}"/>
    <cellStyle name="Normal 14 2" xfId="2563" xr:uid="{00000000-0005-0000-0000-000084450000}"/>
    <cellStyle name="Normal 14 3" xfId="2564" xr:uid="{00000000-0005-0000-0000-000085450000}"/>
    <cellStyle name="Normal 14 4" xfId="5214" xr:uid="{00000000-0005-0000-0000-000086450000}"/>
    <cellStyle name="Normal 15" xfId="2565" xr:uid="{00000000-0005-0000-0000-000087450000}"/>
    <cellStyle name="Normal 15 2" xfId="2566" xr:uid="{00000000-0005-0000-0000-000088450000}"/>
    <cellStyle name="Normal 15 3" xfId="2567" xr:uid="{00000000-0005-0000-0000-000089450000}"/>
    <cellStyle name="Normal 15 4" xfId="4539" xr:uid="{00000000-0005-0000-0000-00008A450000}"/>
    <cellStyle name="Normal 15 5" xfId="5215" xr:uid="{00000000-0005-0000-0000-00008B450000}"/>
    <cellStyle name="Normal 16" xfId="2568" xr:uid="{00000000-0005-0000-0000-00008C450000}"/>
    <cellStyle name="Normal 16 2" xfId="2569" xr:uid="{00000000-0005-0000-0000-00008D450000}"/>
    <cellStyle name="Normal 16 2 2" xfId="2570" xr:uid="{00000000-0005-0000-0000-00008E450000}"/>
    <cellStyle name="Normal 16 2 2 2" xfId="2571" xr:uid="{00000000-0005-0000-0000-00008F450000}"/>
    <cellStyle name="Normal 16 2 2 2 2" xfId="4540" xr:uid="{00000000-0005-0000-0000-000090450000}"/>
    <cellStyle name="Normal 16 2 2 2 2 2" xfId="4541" xr:uid="{00000000-0005-0000-0000-000091450000}"/>
    <cellStyle name="Normal 16 2 2 2 3" xfId="4542" xr:uid="{00000000-0005-0000-0000-000092450000}"/>
    <cellStyle name="Normal 16 2 2 3" xfId="4543" xr:uid="{00000000-0005-0000-0000-000093450000}"/>
    <cellStyle name="Normal 16 2 2 4" xfId="4544" xr:uid="{00000000-0005-0000-0000-000094450000}"/>
    <cellStyle name="Normal 16 2 2 4 2" xfId="4545" xr:uid="{00000000-0005-0000-0000-000095450000}"/>
    <cellStyle name="Normal 16 2 2 5" xfId="4546" xr:uid="{00000000-0005-0000-0000-000096450000}"/>
    <cellStyle name="Normal 16 2 3" xfId="2572" xr:uid="{00000000-0005-0000-0000-000097450000}"/>
    <cellStyle name="Normal 16 2 3 2" xfId="2573" xr:uid="{00000000-0005-0000-0000-000098450000}"/>
    <cellStyle name="Normal 16 2 3 2 2" xfId="4547" xr:uid="{00000000-0005-0000-0000-000099450000}"/>
    <cellStyle name="Normal 16 2 3 2 2 2" xfId="4548" xr:uid="{00000000-0005-0000-0000-00009A450000}"/>
    <cellStyle name="Normal 16 2 3 2 3" xfId="4549" xr:uid="{00000000-0005-0000-0000-00009B450000}"/>
    <cellStyle name="Normal 16 2 3 3" xfId="4550" xr:uid="{00000000-0005-0000-0000-00009C450000}"/>
    <cellStyle name="Normal 16 2 3 3 2" xfId="4551" xr:uid="{00000000-0005-0000-0000-00009D450000}"/>
    <cellStyle name="Normal 16 2 3 4" xfId="4552" xr:uid="{00000000-0005-0000-0000-00009E450000}"/>
    <cellStyle name="Normal 16 2 4" xfId="2574" xr:uid="{00000000-0005-0000-0000-00009F450000}"/>
    <cellStyle name="Normal 16 3" xfId="2575" xr:uid="{00000000-0005-0000-0000-0000A0450000}"/>
    <cellStyle name="Normal 16 4" xfId="2576" xr:uid="{00000000-0005-0000-0000-0000A1450000}"/>
    <cellStyle name="Normal 16 4 2" xfId="2577" xr:uid="{00000000-0005-0000-0000-0000A2450000}"/>
    <cellStyle name="Normal 16 4 2 2" xfId="4553" xr:uid="{00000000-0005-0000-0000-0000A3450000}"/>
    <cellStyle name="Normal 16 4 2 2 2" xfId="4554" xr:uid="{00000000-0005-0000-0000-0000A4450000}"/>
    <cellStyle name="Normal 16 4 2 3" xfId="4555" xr:uid="{00000000-0005-0000-0000-0000A5450000}"/>
    <cellStyle name="Normal 16 4 3" xfId="4556" xr:uid="{00000000-0005-0000-0000-0000A6450000}"/>
    <cellStyle name="Normal 16 4 3 2" xfId="4557" xr:uid="{00000000-0005-0000-0000-0000A7450000}"/>
    <cellStyle name="Normal 16 4 4" xfId="4558" xr:uid="{00000000-0005-0000-0000-0000A8450000}"/>
    <cellStyle name="Normal 16 5" xfId="2578" xr:uid="{00000000-0005-0000-0000-0000A9450000}"/>
    <cellStyle name="Normal 16 5 2" xfId="2579" xr:uid="{00000000-0005-0000-0000-0000AA450000}"/>
    <cellStyle name="Normal 16 5 2 2" xfId="4559" xr:uid="{00000000-0005-0000-0000-0000AB450000}"/>
    <cellStyle name="Normal 16 5 2 2 2" xfId="4560" xr:uid="{00000000-0005-0000-0000-0000AC450000}"/>
    <cellStyle name="Normal 16 5 2 3" xfId="4561" xr:uid="{00000000-0005-0000-0000-0000AD450000}"/>
    <cellStyle name="Normal 16 5 3" xfId="4562" xr:uid="{00000000-0005-0000-0000-0000AE450000}"/>
    <cellStyle name="Normal 16 5 3 2" xfId="4563" xr:uid="{00000000-0005-0000-0000-0000AF450000}"/>
    <cellStyle name="Normal 16 5 4" xfId="4564" xr:uid="{00000000-0005-0000-0000-0000B0450000}"/>
    <cellStyle name="Normal 16 6" xfId="5180" xr:uid="{00000000-0005-0000-0000-0000B1450000}"/>
    <cellStyle name="Normal 17" xfId="2580" xr:uid="{00000000-0005-0000-0000-0000B2450000}"/>
    <cellStyle name="Normal 17 2" xfId="2581" xr:uid="{00000000-0005-0000-0000-0000B3450000}"/>
    <cellStyle name="Normal 17 3 2" xfId="2582" xr:uid="{00000000-0005-0000-0000-0000B4450000}"/>
    <cellStyle name="Normal 17 3 2 2" xfId="2583" xr:uid="{00000000-0005-0000-0000-0000B5450000}"/>
    <cellStyle name="Normal 17 3 2 2 2" xfId="2584" xr:uid="{00000000-0005-0000-0000-0000B6450000}"/>
    <cellStyle name="Normal 17 3 2 2 2 2" xfId="4565" xr:uid="{00000000-0005-0000-0000-0000B7450000}"/>
    <cellStyle name="Normal 17 3 2 2 2 2 2" xfId="4566" xr:uid="{00000000-0005-0000-0000-0000B8450000}"/>
    <cellStyle name="Normal 17 3 2 2 2 3" xfId="4567" xr:uid="{00000000-0005-0000-0000-0000B9450000}"/>
    <cellStyle name="Normal 17 3 2 2 3" xfId="4568" xr:uid="{00000000-0005-0000-0000-0000BA450000}"/>
    <cellStyle name="Normal 17 3 2 2 3 2" xfId="4569" xr:uid="{00000000-0005-0000-0000-0000BB450000}"/>
    <cellStyle name="Normal 17 3 2 2 4" xfId="4570" xr:uid="{00000000-0005-0000-0000-0000BC450000}"/>
    <cellStyle name="Normal 17 3 2 3" xfId="2585" xr:uid="{00000000-0005-0000-0000-0000BD450000}"/>
    <cellStyle name="Normal 17 3 2 3 2" xfId="2586" xr:uid="{00000000-0005-0000-0000-0000BE450000}"/>
    <cellStyle name="Normal 17 3 2 3 2 2" xfId="4571" xr:uid="{00000000-0005-0000-0000-0000BF450000}"/>
    <cellStyle name="Normal 17 3 2 3 2 2 2" xfId="4572" xr:uid="{00000000-0005-0000-0000-0000C0450000}"/>
    <cellStyle name="Normal 17 3 2 3 2 3" xfId="4573" xr:uid="{00000000-0005-0000-0000-0000C1450000}"/>
    <cellStyle name="Normal 17 3 2 3 3" xfId="4574" xr:uid="{00000000-0005-0000-0000-0000C2450000}"/>
    <cellStyle name="Normal 17 3 2 3 3 2" xfId="4575" xr:uid="{00000000-0005-0000-0000-0000C3450000}"/>
    <cellStyle name="Normal 17 3 2 3 4" xfId="4576" xr:uid="{00000000-0005-0000-0000-0000C4450000}"/>
    <cellStyle name="Normal 17 3 2 4" xfId="2587" xr:uid="{00000000-0005-0000-0000-0000C5450000}"/>
    <cellStyle name="Normal 17 3 2 4 2" xfId="4577" xr:uid="{00000000-0005-0000-0000-0000C6450000}"/>
    <cellStyle name="Normal 17 3 2 4 2 2" xfId="4578" xr:uid="{00000000-0005-0000-0000-0000C7450000}"/>
    <cellStyle name="Normal 17 3 2 4 3" xfId="4579" xr:uid="{00000000-0005-0000-0000-0000C8450000}"/>
    <cellStyle name="Normal 17 3 2 5" xfId="4580" xr:uid="{00000000-0005-0000-0000-0000C9450000}"/>
    <cellStyle name="Normal 17 3 2 5 2" xfId="4581" xr:uid="{00000000-0005-0000-0000-0000CA450000}"/>
    <cellStyle name="Normal 17 3 2 6" xfId="4582" xr:uid="{00000000-0005-0000-0000-0000CB450000}"/>
    <cellStyle name="Normal 18" xfId="2588" xr:uid="{00000000-0005-0000-0000-0000CC450000}"/>
    <cellStyle name="Normal 18 2" xfId="2589" xr:uid="{00000000-0005-0000-0000-0000CD450000}"/>
    <cellStyle name="Normal 18 2 2" xfId="2590" xr:uid="{00000000-0005-0000-0000-0000CE450000}"/>
    <cellStyle name="Normal 18 3" xfId="2591" xr:uid="{00000000-0005-0000-0000-0000CF450000}"/>
    <cellStyle name="Normal 18_05-12  KH trung han 2016-2020 - Liem Thinh edited" xfId="2592" xr:uid="{00000000-0005-0000-0000-0000D0450000}"/>
    <cellStyle name="Normal 19" xfId="2593" xr:uid="{00000000-0005-0000-0000-0000D1450000}"/>
    <cellStyle name="Normal 19 2" xfId="2594" xr:uid="{00000000-0005-0000-0000-0000D2450000}"/>
    <cellStyle name="Normal 19 3" xfId="2595" xr:uid="{00000000-0005-0000-0000-0000D3450000}"/>
    <cellStyle name="Normal 2" xfId="1" xr:uid="{00000000-0005-0000-0000-0000D4450000}"/>
    <cellStyle name="Normal 2 10" xfId="2596" xr:uid="{00000000-0005-0000-0000-0000D5450000}"/>
    <cellStyle name="Normal 2 10 2" xfId="2597" xr:uid="{00000000-0005-0000-0000-0000D6450000}"/>
    <cellStyle name="Normal 2 11" xfId="2598" xr:uid="{00000000-0005-0000-0000-0000D7450000}"/>
    <cellStyle name="Normal 2 11 2" xfId="2599" xr:uid="{00000000-0005-0000-0000-0000D8450000}"/>
    <cellStyle name="Normal 2 12" xfId="2600" xr:uid="{00000000-0005-0000-0000-0000D9450000}"/>
    <cellStyle name="Normal 2 12 2" xfId="2601" xr:uid="{00000000-0005-0000-0000-0000DA450000}"/>
    <cellStyle name="Normal 2 13" xfId="2602" xr:uid="{00000000-0005-0000-0000-0000DB450000}"/>
    <cellStyle name="Normal 2 13 2" xfId="2603" xr:uid="{00000000-0005-0000-0000-0000DC450000}"/>
    <cellStyle name="Normal 2 14" xfId="2604" xr:uid="{00000000-0005-0000-0000-0000DD450000}"/>
    <cellStyle name="Normal 2 14 2" xfId="2605" xr:uid="{00000000-0005-0000-0000-0000DE450000}"/>
    <cellStyle name="Normal 2 14_Phuongangiao 1-giaoxulykythuat" xfId="2606" xr:uid="{00000000-0005-0000-0000-0000DF450000}"/>
    <cellStyle name="Normal 2 15" xfId="2607" xr:uid="{00000000-0005-0000-0000-0000E0450000}"/>
    <cellStyle name="Normal 2 16" xfId="2608" xr:uid="{00000000-0005-0000-0000-0000E1450000}"/>
    <cellStyle name="Normal 2 17" xfId="2609" xr:uid="{00000000-0005-0000-0000-0000E2450000}"/>
    <cellStyle name="Normal 2 18" xfId="2610" xr:uid="{00000000-0005-0000-0000-0000E3450000}"/>
    <cellStyle name="Normal 2 19" xfId="2611" xr:uid="{00000000-0005-0000-0000-0000E4450000}"/>
    <cellStyle name="Normal 2 2" xfId="2612" xr:uid="{00000000-0005-0000-0000-0000E5450000}"/>
    <cellStyle name="Normal 2 2 10" xfId="2613" xr:uid="{00000000-0005-0000-0000-0000E6450000}"/>
    <cellStyle name="Normal 2 2 10 2" xfId="2614" xr:uid="{00000000-0005-0000-0000-0000E7450000}"/>
    <cellStyle name="Normal 2 2 11" xfId="2615" xr:uid="{00000000-0005-0000-0000-0000E8450000}"/>
    <cellStyle name="Normal 2 2 12" xfId="2616" xr:uid="{00000000-0005-0000-0000-0000E9450000}"/>
    <cellStyle name="Normal 2 2 13" xfId="2617" xr:uid="{00000000-0005-0000-0000-0000EA450000}"/>
    <cellStyle name="Normal 2 2 14" xfId="2618" xr:uid="{00000000-0005-0000-0000-0000EB450000}"/>
    <cellStyle name="Normal 2 2 15" xfId="2619" xr:uid="{00000000-0005-0000-0000-0000EC450000}"/>
    <cellStyle name="Normal 2 2 16" xfId="4583" xr:uid="{00000000-0005-0000-0000-0000ED450000}"/>
    <cellStyle name="Normal 2 2 2" xfId="2620" xr:uid="{00000000-0005-0000-0000-0000EE450000}"/>
    <cellStyle name="Normal 2 2 2 2" xfId="2621" xr:uid="{00000000-0005-0000-0000-0000EF450000}"/>
    <cellStyle name="Normal 2 2 2 2 2" xfId="4584" xr:uid="{00000000-0005-0000-0000-0000F0450000}"/>
    <cellStyle name="Normal 2 2 2 3" xfId="2622" xr:uid="{00000000-0005-0000-0000-0000F1450000}"/>
    <cellStyle name="Normal 2 2 3" xfId="2623" xr:uid="{00000000-0005-0000-0000-0000F2450000}"/>
    <cellStyle name="Normal 2 2 33 4" xfId="4585" xr:uid="{00000000-0005-0000-0000-0000F3450000}"/>
    <cellStyle name="Normal 2 2 33 4 2" xfId="4586" xr:uid="{00000000-0005-0000-0000-0000F4450000}"/>
    <cellStyle name="Normal 2 2 33 4 2 2" xfId="4587" xr:uid="{00000000-0005-0000-0000-0000F5450000}"/>
    <cellStyle name="Normal 2 2 33 4 2 2 2" xfId="4588" xr:uid="{00000000-0005-0000-0000-0000F6450000}"/>
    <cellStyle name="Normal 2 2 33 4 2 2 2 2" xfId="4589" xr:uid="{00000000-0005-0000-0000-0000F7450000}"/>
    <cellStyle name="Normal 2 2 33 4 2 2 3" xfId="4590" xr:uid="{00000000-0005-0000-0000-0000F8450000}"/>
    <cellStyle name="Normal 2 2 33 4 2 3" xfId="4591" xr:uid="{00000000-0005-0000-0000-0000F9450000}"/>
    <cellStyle name="Normal 2 2 33 4 2 3 2" xfId="4592" xr:uid="{00000000-0005-0000-0000-0000FA450000}"/>
    <cellStyle name="Normal 2 2 33 4 2 4" xfId="4593" xr:uid="{00000000-0005-0000-0000-0000FB450000}"/>
    <cellStyle name="Normal 2 2 33 4 3" xfId="4594" xr:uid="{00000000-0005-0000-0000-0000FC450000}"/>
    <cellStyle name="Normal 2 2 33 4 3 2" xfId="4595" xr:uid="{00000000-0005-0000-0000-0000FD450000}"/>
    <cellStyle name="Normal 2 2 33 4 3 2 2" xfId="4596" xr:uid="{00000000-0005-0000-0000-0000FE450000}"/>
    <cellStyle name="Normal 2 2 33 4 3 3" xfId="4597" xr:uid="{00000000-0005-0000-0000-0000FF450000}"/>
    <cellStyle name="Normal 2 2 33 4 4" xfId="4598" xr:uid="{00000000-0005-0000-0000-000000460000}"/>
    <cellStyle name="Normal 2 2 33 4 4 2" xfId="4599" xr:uid="{00000000-0005-0000-0000-000001460000}"/>
    <cellStyle name="Normal 2 2 33 4 5" xfId="4600" xr:uid="{00000000-0005-0000-0000-000002460000}"/>
    <cellStyle name="Normal 2 2 4" xfId="2624" xr:uid="{00000000-0005-0000-0000-000003460000}"/>
    <cellStyle name="Normal 2 2 4 2" xfId="2625" xr:uid="{00000000-0005-0000-0000-000004460000}"/>
    <cellStyle name="Normal 2 2 4 3" xfId="2626" xr:uid="{00000000-0005-0000-0000-000005460000}"/>
    <cellStyle name="Normal 2 2 5" xfId="2627" xr:uid="{00000000-0005-0000-0000-000006460000}"/>
    <cellStyle name="Normal 2 2 6" xfId="2628" xr:uid="{00000000-0005-0000-0000-000007460000}"/>
    <cellStyle name="Normal 2 2 7" xfId="2629" xr:uid="{00000000-0005-0000-0000-000008460000}"/>
    <cellStyle name="Normal 2 2 8" xfId="2630" xr:uid="{00000000-0005-0000-0000-000009460000}"/>
    <cellStyle name="Normal 2 2 9" xfId="2631" xr:uid="{00000000-0005-0000-0000-00000A460000}"/>
    <cellStyle name="Normal 2 2_Biểu 17 - Ứng trước NSTW chưa thu hồi" xfId="4601" xr:uid="{00000000-0005-0000-0000-00000B460000}"/>
    <cellStyle name="Normal 2 20" xfId="2632" xr:uid="{00000000-0005-0000-0000-00000C460000}"/>
    <cellStyle name="Normal 2 21" xfId="2633" xr:uid="{00000000-0005-0000-0000-00000D460000}"/>
    <cellStyle name="Normal 2 22" xfId="2634" xr:uid="{00000000-0005-0000-0000-00000E460000}"/>
    <cellStyle name="Normal 2 23" xfId="2635" xr:uid="{00000000-0005-0000-0000-00000F460000}"/>
    <cellStyle name="Normal 2 24" xfId="2636" xr:uid="{00000000-0005-0000-0000-000010460000}"/>
    <cellStyle name="Normal 2 25" xfId="2637" xr:uid="{00000000-0005-0000-0000-000011460000}"/>
    <cellStyle name="Normal 2 26" xfId="2638" xr:uid="{00000000-0005-0000-0000-000012460000}"/>
    <cellStyle name="Normal 2 26 2" xfId="2639" xr:uid="{00000000-0005-0000-0000-000013460000}"/>
    <cellStyle name="Normal 2 27" xfId="2640" xr:uid="{00000000-0005-0000-0000-000014460000}"/>
    <cellStyle name="Normal 2 27 2" xfId="5216" xr:uid="{00000000-0005-0000-0000-000015460000}"/>
    <cellStyle name="Normal 2 28" xfId="4602" xr:uid="{00000000-0005-0000-0000-000016460000}"/>
    <cellStyle name="Normal 2 28 2" xfId="4603" xr:uid="{00000000-0005-0000-0000-000017460000}"/>
    <cellStyle name="Normal 2 28 2 2" xfId="4604" xr:uid="{00000000-0005-0000-0000-000018460000}"/>
    <cellStyle name="Normal 2 28 2 2 2" xfId="4605" xr:uid="{00000000-0005-0000-0000-000019460000}"/>
    <cellStyle name="Normal 2 28 2 3" xfId="4606" xr:uid="{00000000-0005-0000-0000-00001A460000}"/>
    <cellStyle name="Normal 2 28 3" xfId="4607" xr:uid="{00000000-0005-0000-0000-00001B460000}"/>
    <cellStyle name="Normal 2 28 3 2" xfId="4608" xr:uid="{00000000-0005-0000-0000-00001C460000}"/>
    <cellStyle name="Normal 2 28 4" xfId="4609" xr:uid="{00000000-0005-0000-0000-00001D460000}"/>
    <cellStyle name="Normal 2 29" xfId="4610" xr:uid="{00000000-0005-0000-0000-00001E460000}"/>
    <cellStyle name="Normal 2 29 2" xfId="4611" xr:uid="{00000000-0005-0000-0000-00001F460000}"/>
    <cellStyle name="Normal 2 29 2 2" xfId="4612" xr:uid="{00000000-0005-0000-0000-000020460000}"/>
    <cellStyle name="Normal 2 29 3" xfId="4613" xr:uid="{00000000-0005-0000-0000-000021460000}"/>
    <cellStyle name="Normal 2 3" xfId="2641" xr:uid="{00000000-0005-0000-0000-000022460000}"/>
    <cellStyle name="Normal 2 3 2" xfId="2642" xr:uid="{00000000-0005-0000-0000-000023460000}"/>
    <cellStyle name="Normal 2 3 2 2" xfId="2643" xr:uid="{00000000-0005-0000-0000-000024460000}"/>
    <cellStyle name="Normal 2 3 3" xfId="2644" xr:uid="{00000000-0005-0000-0000-000025460000}"/>
    <cellStyle name="Normal 2 3_12-09-2014 thinh (luat dau tu  cong) bao cao von CTMT  Bieu Mau THien KH 2011-2015 va XDung KH DTu Cong Trung han 2016-2020" xfId="4614" xr:uid="{00000000-0005-0000-0000-000026460000}"/>
    <cellStyle name="Normal 2 30" xfId="4615" xr:uid="{00000000-0005-0000-0000-000027460000}"/>
    <cellStyle name="Normal 2 31" xfId="5179" xr:uid="{00000000-0005-0000-0000-000028460000}"/>
    <cellStyle name="Normal 2 32" xfId="2645" xr:uid="{00000000-0005-0000-0000-000029460000}"/>
    <cellStyle name="Normal 2 33" xfId="4616" xr:uid="{00000000-0005-0000-0000-00002A460000}"/>
    <cellStyle name="Normal 2 34" xfId="5580" xr:uid="{00000000-0005-0000-0000-00002B460000}"/>
    <cellStyle name="Normal 2 35" xfId="4617" xr:uid="{00000000-0005-0000-0000-00002C460000}"/>
    <cellStyle name="Normal 2 35 2" xfId="4618" xr:uid="{00000000-0005-0000-0000-00002D460000}"/>
    <cellStyle name="Normal 2 36" xfId="5614" xr:uid="{00000000-0005-0000-0000-00002E460000}"/>
    <cellStyle name="Normal 2 37" xfId="5628" xr:uid="{00000000-0005-0000-0000-00002F460000}"/>
    <cellStyle name="Normal 2 38" xfId="5632" xr:uid="{00000000-0005-0000-0000-000030460000}"/>
    <cellStyle name="Normal 2 39 2" xfId="20526" xr:uid="{00000000-0005-0000-0000-000031460000}"/>
    <cellStyle name="Normal 2 4" xfId="2646" xr:uid="{00000000-0005-0000-0000-000032460000}"/>
    <cellStyle name="Normal 2 4 2" xfId="2647" xr:uid="{00000000-0005-0000-0000-000033460000}"/>
    <cellStyle name="Normal 2 4 2 2" xfId="2648" xr:uid="{00000000-0005-0000-0000-000034460000}"/>
    <cellStyle name="Normal 2 4 2 3" xfId="4619" xr:uid="{00000000-0005-0000-0000-000035460000}"/>
    <cellStyle name="Normal 2 4 3" xfId="2649" xr:uid="{00000000-0005-0000-0000-000036460000}"/>
    <cellStyle name="Normal 2 4 3 2" xfId="2650" xr:uid="{00000000-0005-0000-0000-000037460000}"/>
    <cellStyle name="Normal 2 4 4" xfId="4620" xr:uid="{00000000-0005-0000-0000-000038460000}"/>
    <cellStyle name="Normal 2 4 5" xfId="4621" xr:uid="{00000000-0005-0000-0000-000039460000}"/>
    <cellStyle name="Normal 2 5" xfId="2651" xr:uid="{00000000-0005-0000-0000-00003A460000}"/>
    <cellStyle name="Normal 2 5 2" xfId="2652" xr:uid="{00000000-0005-0000-0000-00003B460000}"/>
    <cellStyle name="Normal 2 5 2 2" xfId="4622" xr:uid="{00000000-0005-0000-0000-00003C460000}"/>
    <cellStyle name="Normal 2 5 2 8" xfId="5636" xr:uid="{00000000-0005-0000-0000-00003D460000}"/>
    <cellStyle name="Normal 2 6" xfId="2653" xr:uid="{00000000-0005-0000-0000-00003E460000}"/>
    <cellStyle name="Normal 2 6 2" xfId="2654" xr:uid="{00000000-0005-0000-0000-00003F460000}"/>
    <cellStyle name="Normal 2 6 2 2" xfId="4623" xr:uid="{00000000-0005-0000-0000-000040460000}"/>
    <cellStyle name="Normal 2 7" xfId="2655" xr:uid="{00000000-0005-0000-0000-000041460000}"/>
    <cellStyle name="Normal 2 7 2" xfId="2656" xr:uid="{00000000-0005-0000-0000-000042460000}"/>
    <cellStyle name="Normal 2 7 2 2" xfId="4624" xr:uid="{00000000-0005-0000-0000-000043460000}"/>
    <cellStyle name="Normal 2 8" xfId="2657" xr:uid="{00000000-0005-0000-0000-000044460000}"/>
    <cellStyle name="Normal 2 8 2" xfId="2658" xr:uid="{00000000-0005-0000-0000-000045460000}"/>
    <cellStyle name="Normal 2 8 2 2" xfId="4625" xr:uid="{00000000-0005-0000-0000-000046460000}"/>
    <cellStyle name="Normal 2 9" xfId="2659" xr:uid="{00000000-0005-0000-0000-000047460000}"/>
    <cellStyle name="Normal 2 9 2" xfId="2660" xr:uid="{00000000-0005-0000-0000-000048460000}"/>
    <cellStyle name="Normal 2_05-12  KH trung han 2016-2020 - Liem Thinh edited" xfId="2661" xr:uid="{00000000-0005-0000-0000-000049460000}"/>
    <cellStyle name="Normal 20" xfId="2662" xr:uid="{00000000-0005-0000-0000-00004A460000}"/>
    <cellStyle name="Normal 20 2" xfId="2663" xr:uid="{00000000-0005-0000-0000-00004B460000}"/>
    <cellStyle name="Normal 20 3" xfId="4626" xr:uid="{00000000-0005-0000-0000-00004C460000}"/>
    <cellStyle name="Normal 21" xfId="2664" xr:uid="{00000000-0005-0000-0000-00004D460000}"/>
    <cellStyle name="Normal 21 2" xfId="2665" xr:uid="{00000000-0005-0000-0000-00004E460000}"/>
    <cellStyle name="Normal 22" xfId="2666" xr:uid="{00000000-0005-0000-0000-00004F460000}"/>
    <cellStyle name="Normal 22 2" xfId="2667" xr:uid="{00000000-0005-0000-0000-000050460000}"/>
    <cellStyle name="Normal 23" xfId="2668" xr:uid="{00000000-0005-0000-0000-000051460000}"/>
    <cellStyle name="Normal 23 2" xfId="2669" xr:uid="{00000000-0005-0000-0000-000052460000}"/>
    <cellStyle name="Normal 23 3" xfId="2670" xr:uid="{00000000-0005-0000-0000-000053460000}"/>
    <cellStyle name="Normal 24" xfId="2671" xr:uid="{00000000-0005-0000-0000-000054460000}"/>
    <cellStyle name="Normal 24 2" xfId="2672" xr:uid="{00000000-0005-0000-0000-000055460000}"/>
    <cellStyle name="Normal 24 2 2" xfId="2673" xr:uid="{00000000-0005-0000-0000-000056460000}"/>
    <cellStyle name="Normal 25" xfId="2674" xr:uid="{00000000-0005-0000-0000-000057460000}"/>
    <cellStyle name="Normal 25 2" xfId="2675" xr:uid="{00000000-0005-0000-0000-000058460000}"/>
    <cellStyle name="Normal 25 3" xfId="2676" xr:uid="{00000000-0005-0000-0000-000059460000}"/>
    <cellStyle name="Normal 26" xfId="2677" xr:uid="{00000000-0005-0000-0000-00005A460000}"/>
    <cellStyle name="Normal 26 2" xfId="2678" xr:uid="{00000000-0005-0000-0000-00005B460000}"/>
    <cellStyle name="Normal 27" xfId="2679" xr:uid="{00000000-0005-0000-0000-00005C460000}"/>
    <cellStyle name="Normal 27 2" xfId="2680" xr:uid="{00000000-0005-0000-0000-00005D460000}"/>
    <cellStyle name="Normal 28" xfId="2681" xr:uid="{00000000-0005-0000-0000-00005E460000}"/>
    <cellStyle name="Normal 28 2" xfId="2682" xr:uid="{00000000-0005-0000-0000-00005F460000}"/>
    <cellStyle name="Normal 29" xfId="2683" xr:uid="{00000000-0005-0000-0000-000060460000}"/>
    <cellStyle name="Normal 29 2" xfId="2684" xr:uid="{00000000-0005-0000-0000-000061460000}"/>
    <cellStyle name="Normal 3" xfId="2685" xr:uid="{00000000-0005-0000-0000-000062460000}"/>
    <cellStyle name="Normal 3 10" xfId="2686" xr:uid="{00000000-0005-0000-0000-000063460000}"/>
    <cellStyle name="Normal 3 11" xfId="2687" xr:uid="{00000000-0005-0000-0000-000064460000}"/>
    <cellStyle name="Normal 3 12" xfId="2688" xr:uid="{00000000-0005-0000-0000-000065460000}"/>
    <cellStyle name="Normal 3 13" xfId="2689" xr:uid="{00000000-0005-0000-0000-000066460000}"/>
    <cellStyle name="Normal 3 14" xfId="2690" xr:uid="{00000000-0005-0000-0000-000067460000}"/>
    <cellStyle name="Normal 3 15" xfId="2691" xr:uid="{00000000-0005-0000-0000-000068460000}"/>
    <cellStyle name="Normal 3 16" xfId="2692" xr:uid="{00000000-0005-0000-0000-000069460000}"/>
    <cellStyle name="Normal 3 17" xfId="2693" xr:uid="{00000000-0005-0000-0000-00006A460000}"/>
    <cellStyle name="Normal 3 18" xfId="2694" xr:uid="{00000000-0005-0000-0000-00006B460000}"/>
    <cellStyle name="Normal 3 19" xfId="20523" xr:uid="{00000000-0005-0000-0000-00006C460000}"/>
    <cellStyle name="Normal 3 2" xfId="2695" xr:uid="{00000000-0005-0000-0000-00006D460000}"/>
    <cellStyle name="Normal 3 2 10" xfId="4627" xr:uid="{00000000-0005-0000-0000-00006E460000}"/>
    <cellStyle name="Normal 3 2 2" xfId="2696" xr:uid="{00000000-0005-0000-0000-00006F460000}"/>
    <cellStyle name="Normal 3 2 2 2" xfId="2697" xr:uid="{00000000-0005-0000-0000-000070460000}"/>
    <cellStyle name="Normal 3 2 3" xfId="2698" xr:uid="{00000000-0005-0000-0000-000071460000}"/>
    <cellStyle name="Normal 3 2 3 2" xfId="2699" xr:uid="{00000000-0005-0000-0000-000072460000}"/>
    <cellStyle name="Normal 3 2 4" xfId="2700" xr:uid="{00000000-0005-0000-0000-000073460000}"/>
    <cellStyle name="Normal 3 2 5" xfId="2701" xr:uid="{00000000-0005-0000-0000-000074460000}"/>
    <cellStyle name="Normal 3 2 5 2" xfId="2702" xr:uid="{00000000-0005-0000-0000-000075460000}"/>
    <cellStyle name="Normal 3 2 5 2 2" xfId="4628" xr:uid="{00000000-0005-0000-0000-000076460000}"/>
    <cellStyle name="Normal 3 2 5 2 2 2" xfId="4629" xr:uid="{00000000-0005-0000-0000-000077460000}"/>
    <cellStyle name="Normal 3 2 5 2 3" xfId="4630" xr:uid="{00000000-0005-0000-0000-000078460000}"/>
    <cellStyle name="Normal 3 2 5 3" xfId="4631" xr:uid="{00000000-0005-0000-0000-000079460000}"/>
    <cellStyle name="Normal 3 2 5 3 2" xfId="4632" xr:uid="{00000000-0005-0000-0000-00007A460000}"/>
    <cellStyle name="Normal 3 2 5 4" xfId="4633" xr:uid="{00000000-0005-0000-0000-00007B460000}"/>
    <cellStyle name="Normal 3 2 6" xfId="2703" xr:uid="{00000000-0005-0000-0000-00007C460000}"/>
    <cellStyle name="Normal 3 2 6 2" xfId="2704" xr:uid="{00000000-0005-0000-0000-00007D460000}"/>
    <cellStyle name="Normal 3 2 6 2 2" xfId="4634" xr:uid="{00000000-0005-0000-0000-00007E460000}"/>
    <cellStyle name="Normal 3 2 6 2 2 2" xfId="4635" xr:uid="{00000000-0005-0000-0000-00007F460000}"/>
    <cellStyle name="Normal 3 2 6 2 3" xfId="4636" xr:uid="{00000000-0005-0000-0000-000080460000}"/>
    <cellStyle name="Normal 3 2 6 3" xfId="4637" xr:uid="{00000000-0005-0000-0000-000081460000}"/>
    <cellStyle name="Normal 3 2 6 3 2" xfId="4638" xr:uid="{00000000-0005-0000-0000-000082460000}"/>
    <cellStyle name="Normal 3 2 6 4" xfId="4639" xr:uid="{00000000-0005-0000-0000-000083460000}"/>
    <cellStyle name="Normal 3 2 7" xfId="2705" xr:uid="{00000000-0005-0000-0000-000084460000}"/>
    <cellStyle name="Normal 3 2 7 2" xfId="4640" xr:uid="{00000000-0005-0000-0000-000085460000}"/>
    <cellStyle name="Normal 3 2 7 2 2" xfId="4641" xr:uid="{00000000-0005-0000-0000-000086460000}"/>
    <cellStyle name="Normal 3 2 7 3" xfId="4642" xr:uid="{00000000-0005-0000-0000-000087460000}"/>
    <cellStyle name="Normal 3 2 8" xfId="4643" xr:uid="{00000000-0005-0000-0000-000088460000}"/>
    <cellStyle name="Normal 3 2 8 2" xfId="4644" xr:uid="{00000000-0005-0000-0000-000089460000}"/>
    <cellStyle name="Normal 3 2 8 2 2" xfId="4645" xr:uid="{00000000-0005-0000-0000-00008A460000}"/>
    <cellStyle name="Normal 3 2 8 3" xfId="4646" xr:uid="{00000000-0005-0000-0000-00008B460000}"/>
    <cellStyle name="Normal 3 2 9" xfId="4647" xr:uid="{00000000-0005-0000-0000-00008C460000}"/>
    <cellStyle name="Normal 3 2 9 2" xfId="4648" xr:uid="{00000000-0005-0000-0000-00008D460000}"/>
    <cellStyle name="Normal 3 3" xfId="2706" xr:uid="{00000000-0005-0000-0000-00008E460000}"/>
    <cellStyle name="Normal 3 3 2" xfId="2707" xr:uid="{00000000-0005-0000-0000-00008F460000}"/>
    <cellStyle name="Normal 3 4" xfId="2708" xr:uid="{00000000-0005-0000-0000-000090460000}"/>
    <cellStyle name="Normal 3 4 2" xfId="2709" xr:uid="{00000000-0005-0000-0000-000091460000}"/>
    <cellStyle name="Normal 3 5" xfId="2710" xr:uid="{00000000-0005-0000-0000-000092460000}"/>
    <cellStyle name="Normal 3 6" xfId="2711" xr:uid="{00000000-0005-0000-0000-000093460000}"/>
    <cellStyle name="Normal 3 7" xfId="2712" xr:uid="{00000000-0005-0000-0000-000094460000}"/>
    <cellStyle name="Normal 3 8" xfId="2713" xr:uid="{00000000-0005-0000-0000-000095460000}"/>
    <cellStyle name="Normal 3 9" xfId="2714" xr:uid="{00000000-0005-0000-0000-000096460000}"/>
    <cellStyle name="Normal 3_Bieu TH TPCP Vung TNB ngay 4-1-2012" xfId="2715" xr:uid="{00000000-0005-0000-0000-000097460000}"/>
    <cellStyle name="Normal 30" xfId="2716" xr:uid="{00000000-0005-0000-0000-000098460000}"/>
    <cellStyle name="Normal 30 2" xfId="2717" xr:uid="{00000000-0005-0000-0000-000099460000}"/>
    <cellStyle name="Normal 30 2 2" xfId="2718" xr:uid="{00000000-0005-0000-0000-00009A460000}"/>
    <cellStyle name="Normal 30 2 2 2" xfId="4649" xr:uid="{00000000-0005-0000-0000-00009B460000}"/>
    <cellStyle name="Normal 30 2 2 2 2" xfId="4650" xr:uid="{00000000-0005-0000-0000-00009C460000}"/>
    <cellStyle name="Normal 30 2 2 3" xfId="4651" xr:uid="{00000000-0005-0000-0000-00009D460000}"/>
    <cellStyle name="Normal 30 2 3" xfId="4652" xr:uid="{00000000-0005-0000-0000-00009E460000}"/>
    <cellStyle name="Normal 30 2 3 2" xfId="4653" xr:uid="{00000000-0005-0000-0000-00009F460000}"/>
    <cellStyle name="Normal 30 2 4" xfId="4654" xr:uid="{00000000-0005-0000-0000-0000A0460000}"/>
    <cellStyle name="Normal 30 3" xfId="2719" xr:uid="{00000000-0005-0000-0000-0000A1460000}"/>
    <cellStyle name="Normal 30 3 2" xfId="2720" xr:uid="{00000000-0005-0000-0000-0000A2460000}"/>
    <cellStyle name="Normal 30 3 2 2" xfId="4655" xr:uid="{00000000-0005-0000-0000-0000A3460000}"/>
    <cellStyle name="Normal 30 3 2 2 2" xfId="4656" xr:uid="{00000000-0005-0000-0000-0000A4460000}"/>
    <cellStyle name="Normal 30 3 2 3" xfId="4657" xr:uid="{00000000-0005-0000-0000-0000A5460000}"/>
    <cellStyle name="Normal 30 3 3" xfId="4658" xr:uid="{00000000-0005-0000-0000-0000A6460000}"/>
    <cellStyle name="Normal 30 3 3 2" xfId="4659" xr:uid="{00000000-0005-0000-0000-0000A7460000}"/>
    <cellStyle name="Normal 30 3 4" xfId="4660" xr:uid="{00000000-0005-0000-0000-0000A8460000}"/>
    <cellStyle name="Normal 30 4" xfId="2721" xr:uid="{00000000-0005-0000-0000-0000A9460000}"/>
    <cellStyle name="Normal 30 4 2" xfId="4661" xr:uid="{00000000-0005-0000-0000-0000AA460000}"/>
    <cellStyle name="Normal 30 4 2 2" xfId="4662" xr:uid="{00000000-0005-0000-0000-0000AB460000}"/>
    <cellStyle name="Normal 30 4 3" xfId="4663" xr:uid="{00000000-0005-0000-0000-0000AC460000}"/>
    <cellStyle name="Normal 30 5" xfId="4664" xr:uid="{00000000-0005-0000-0000-0000AD460000}"/>
    <cellStyle name="Normal 30 5 2" xfId="4665" xr:uid="{00000000-0005-0000-0000-0000AE460000}"/>
    <cellStyle name="Normal 30 6" xfId="4666" xr:uid="{00000000-0005-0000-0000-0000AF460000}"/>
    <cellStyle name="Normal 30 6 2" xfId="4667" xr:uid="{00000000-0005-0000-0000-0000B0460000}"/>
    <cellStyle name="Normal 30 7" xfId="4668" xr:uid="{00000000-0005-0000-0000-0000B1460000}"/>
    <cellStyle name="Normal 31" xfId="2722" xr:uid="{00000000-0005-0000-0000-0000B2460000}"/>
    <cellStyle name="Normal 31 2" xfId="2723" xr:uid="{00000000-0005-0000-0000-0000B3460000}"/>
    <cellStyle name="Normal 31 2 2" xfId="2724" xr:uid="{00000000-0005-0000-0000-0000B4460000}"/>
    <cellStyle name="Normal 31 2 2 2" xfId="4669" xr:uid="{00000000-0005-0000-0000-0000B5460000}"/>
    <cellStyle name="Normal 31 2 2 2 2" xfId="4670" xr:uid="{00000000-0005-0000-0000-0000B6460000}"/>
    <cellStyle name="Normal 31 2 2 3" xfId="4671" xr:uid="{00000000-0005-0000-0000-0000B7460000}"/>
    <cellStyle name="Normal 31 2 3" xfId="4672" xr:uid="{00000000-0005-0000-0000-0000B8460000}"/>
    <cellStyle name="Normal 31 2 3 2" xfId="4673" xr:uid="{00000000-0005-0000-0000-0000B9460000}"/>
    <cellStyle name="Normal 31 2 3 2 2" xfId="4674" xr:uid="{00000000-0005-0000-0000-0000BA460000}"/>
    <cellStyle name="Normal 31 2 3 3" xfId="4675" xr:uid="{00000000-0005-0000-0000-0000BB460000}"/>
    <cellStyle name="Normal 31 2 3 3 2" xfId="4676" xr:uid="{00000000-0005-0000-0000-0000BC460000}"/>
    <cellStyle name="Normal 31 2 4" xfId="4677" xr:uid="{00000000-0005-0000-0000-0000BD460000}"/>
    <cellStyle name="Normal 31 3" xfId="2725" xr:uid="{00000000-0005-0000-0000-0000BE460000}"/>
    <cellStyle name="Normal 31 3 2" xfId="2726" xr:uid="{00000000-0005-0000-0000-0000BF460000}"/>
    <cellStyle name="Normal 31 3 2 2" xfId="4678" xr:uid="{00000000-0005-0000-0000-0000C0460000}"/>
    <cellStyle name="Normal 31 3 2 2 2" xfId="4679" xr:uid="{00000000-0005-0000-0000-0000C1460000}"/>
    <cellStyle name="Normal 31 3 2 3" xfId="4680" xr:uid="{00000000-0005-0000-0000-0000C2460000}"/>
    <cellStyle name="Normal 31 3 3" xfId="4681" xr:uid="{00000000-0005-0000-0000-0000C3460000}"/>
    <cellStyle name="Normal 31 3 3 2" xfId="4682" xr:uid="{00000000-0005-0000-0000-0000C4460000}"/>
    <cellStyle name="Normal 31 3 4" xfId="4683" xr:uid="{00000000-0005-0000-0000-0000C5460000}"/>
    <cellStyle name="Normal 31 4" xfId="2727" xr:uid="{00000000-0005-0000-0000-0000C6460000}"/>
    <cellStyle name="Normal 31 4 2" xfId="4684" xr:uid="{00000000-0005-0000-0000-0000C7460000}"/>
    <cellStyle name="Normal 31 4 2 2" xfId="4685" xr:uid="{00000000-0005-0000-0000-0000C8460000}"/>
    <cellStyle name="Normal 31 4 3" xfId="4686" xr:uid="{00000000-0005-0000-0000-0000C9460000}"/>
    <cellStyle name="Normal 31 5" xfId="4687" xr:uid="{00000000-0005-0000-0000-0000CA460000}"/>
    <cellStyle name="Normal 31 5 2" xfId="4688" xr:uid="{00000000-0005-0000-0000-0000CB460000}"/>
    <cellStyle name="Normal 31 6" xfId="4689" xr:uid="{00000000-0005-0000-0000-0000CC460000}"/>
    <cellStyle name="Normal 32" xfId="2728" xr:uid="{00000000-0005-0000-0000-0000CD460000}"/>
    <cellStyle name="Normal 32 2" xfId="2729" xr:uid="{00000000-0005-0000-0000-0000CE460000}"/>
    <cellStyle name="Normal 32 2 2" xfId="2730" xr:uid="{00000000-0005-0000-0000-0000CF460000}"/>
    <cellStyle name="Normal 32 2 2 2" xfId="4690" xr:uid="{00000000-0005-0000-0000-0000D0460000}"/>
    <cellStyle name="Normal 32 2 2 2 2" xfId="4691" xr:uid="{00000000-0005-0000-0000-0000D1460000}"/>
    <cellStyle name="Normal 32 2 2 3" xfId="4692" xr:uid="{00000000-0005-0000-0000-0000D2460000}"/>
    <cellStyle name="Normal 32 2 3" xfId="4693" xr:uid="{00000000-0005-0000-0000-0000D3460000}"/>
    <cellStyle name="Normal 32 2 3 2" xfId="4694" xr:uid="{00000000-0005-0000-0000-0000D4460000}"/>
    <cellStyle name="Normal 32 2 4" xfId="4695" xr:uid="{00000000-0005-0000-0000-0000D5460000}"/>
    <cellStyle name="Normal 33" xfId="2731" xr:uid="{00000000-0005-0000-0000-0000D6460000}"/>
    <cellStyle name="Normal 33 2" xfId="2732" xr:uid="{00000000-0005-0000-0000-0000D7460000}"/>
    <cellStyle name="Normal 34" xfId="2733" xr:uid="{00000000-0005-0000-0000-0000D8460000}"/>
    <cellStyle name="Normal 35" xfId="2734" xr:uid="{00000000-0005-0000-0000-0000D9460000}"/>
    <cellStyle name="Normal 36" xfId="2735" xr:uid="{00000000-0005-0000-0000-0000DA460000}"/>
    <cellStyle name="Normal 37" xfId="2736" xr:uid="{00000000-0005-0000-0000-0000DB460000}"/>
    <cellStyle name="Normal 37 2" xfId="2737" xr:uid="{00000000-0005-0000-0000-0000DC460000}"/>
    <cellStyle name="Normal 37 2 2" xfId="2738" xr:uid="{00000000-0005-0000-0000-0000DD460000}"/>
    <cellStyle name="Normal 37 2 3" xfId="2739" xr:uid="{00000000-0005-0000-0000-0000DE460000}"/>
    <cellStyle name="Normal 37 3" xfId="2740" xr:uid="{00000000-0005-0000-0000-0000DF460000}"/>
    <cellStyle name="Normal 37 3 2" xfId="2741" xr:uid="{00000000-0005-0000-0000-0000E0460000}"/>
    <cellStyle name="Normal 37 4" xfId="2742" xr:uid="{00000000-0005-0000-0000-0000E1460000}"/>
    <cellStyle name="Normal 38" xfId="2743" xr:uid="{00000000-0005-0000-0000-0000E2460000}"/>
    <cellStyle name="Normal 38 2" xfId="2744" xr:uid="{00000000-0005-0000-0000-0000E3460000}"/>
    <cellStyle name="Normal 38 2 2" xfId="2745" xr:uid="{00000000-0005-0000-0000-0000E4460000}"/>
    <cellStyle name="Normal 39" xfId="2746" xr:uid="{00000000-0005-0000-0000-0000E5460000}"/>
    <cellStyle name="Normal 39 2" xfId="2747" xr:uid="{00000000-0005-0000-0000-0000E6460000}"/>
    <cellStyle name="Normal 39 2 2" xfId="2748" xr:uid="{00000000-0005-0000-0000-0000E7460000}"/>
    <cellStyle name="Normal 39 2 2 2" xfId="4696" xr:uid="{00000000-0005-0000-0000-0000E8460000}"/>
    <cellStyle name="Normal 39 2 2 2 2" xfId="4697" xr:uid="{00000000-0005-0000-0000-0000E9460000}"/>
    <cellStyle name="Normal 39 2 2 3" xfId="4698" xr:uid="{00000000-0005-0000-0000-0000EA460000}"/>
    <cellStyle name="Normal 39 2 3" xfId="4699" xr:uid="{00000000-0005-0000-0000-0000EB460000}"/>
    <cellStyle name="Normal 39 2 3 2" xfId="4700" xr:uid="{00000000-0005-0000-0000-0000EC460000}"/>
    <cellStyle name="Normal 39 2 4" xfId="4701" xr:uid="{00000000-0005-0000-0000-0000ED460000}"/>
    <cellStyle name="Normal 39 3" xfId="2749" xr:uid="{00000000-0005-0000-0000-0000EE460000}"/>
    <cellStyle name="Normal 39 3 2" xfId="2750" xr:uid="{00000000-0005-0000-0000-0000EF460000}"/>
    <cellStyle name="Normal 39 3 2 2" xfId="4702" xr:uid="{00000000-0005-0000-0000-0000F0460000}"/>
    <cellStyle name="Normal 39 3 2 2 2" xfId="4703" xr:uid="{00000000-0005-0000-0000-0000F1460000}"/>
    <cellStyle name="Normal 39 3 2 3" xfId="4704" xr:uid="{00000000-0005-0000-0000-0000F2460000}"/>
    <cellStyle name="Normal 39 3 3" xfId="4705" xr:uid="{00000000-0005-0000-0000-0000F3460000}"/>
    <cellStyle name="Normal 39 3 3 2" xfId="4706" xr:uid="{00000000-0005-0000-0000-0000F4460000}"/>
    <cellStyle name="Normal 39 3 4" xfId="4707" xr:uid="{00000000-0005-0000-0000-0000F5460000}"/>
    <cellStyle name="Normal 4" xfId="2751" xr:uid="{00000000-0005-0000-0000-0000F6460000}"/>
    <cellStyle name="Normal 4 10" xfId="2752" xr:uid="{00000000-0005-0000-0000-0000F7460000}"/>
    <cellStyle name="Normal 4 11" xfId="2753" xr:uid="{00000000-0005-0000-0000-0000F8460000}"/>
    <cellStyle name="Normal 4 12" xfId="2754" xr:uid="{00000000-0005-0000-0000-0000F9460000}"/>
    <cellStyle name="Normal 4 13" xfId="2755" xr:uid="{00000000-0005-0000-0000-0000FA460000}"/>
    <cellStyle name="Normal 4 14" xfId="2756" xr:uid="{00000000-0005-0000-0000-0000FB460000}"/>
    <cellStyle name="Normal 4 15" xfId="2757" xr:uid="{00000000-0005-0000-0000-0000FC460000}"/>
    <cellStyle name="Normal 4 16" xfId="2758" xr:uid="{00000000-0005-0000-0000-0000FD460000}"/>
    <cellStyle name="Normal 4 17" xfId="2759" xr:uid="{00000000-0005-0000-0000-0000FE460000}"/>
    <cellStyle name="Normal 4 18" xfId="20513" xr:uid="{00000000-0005-0000-0000-0000FF460000}"/>
    <cellStyle name="Normal 4 2" xfId="2760" xr:uid="{00000000-0005-0000-0000-000000470000}"/>
    <cellStyle name="Normal 4 2 2" xfId="2761" xr:uid="{00000000-0005-0000-0000-000001470000}"/>
    <cellStyle name="Normal 4 2 2 2" xfId="4708" xr:uid="{00000000-0005-0000-0000-000002470000}"/>
    <cellStyle name="Normal 4 3" xfId="2762" xr:uid="{00000000-0005-0000-0000-000003470000}"/>
    <cellStyle name="Normal 4 4" xfId="2763" xr:uid="{00000000-0005-0000-0000-000004470000}"/>
    <cellStyle name="Normal 4 5" xfId="2764" xr:uid="{00000000-0005-0000-0000-000005470000}"/>
    <cellStyle name="Normal 4 6" xfId="2765" xr:uid="{00000000-0005-0000-0000-000006470000}"/>
    <cellStyle name="Normal 4 7" xfId="2766" xr:uid="{00000000-0005-0000-0000-000007470000}"/>
    <cellStyle name="Normal 4 8" xfId="2767" xr:uid="{00000000-0005-0000-0000-000008470000}"/>
    <cellStyle name="Normal 4 9" xfId="2768" xr:uid="{00000000-0005-0000-0000-000009470000}"/>
    <cellStyle name="Normal 4_Bang bieu" xfId="2769" xr:uid="{00000000-0005-0000-0000-00000A470000}"/>
    <cellStyle name="Normal 40" xfId="2770" xr:uid="{00000000-0005-0000-0000-00000B470000}"/>
    <cellStyle name="Normal 41" xfId="2771" xr:uid="{00000000-0005-0000-0000-00000C470000}"/>
    <cellStyle name="Normal 42" xfId="2772" xr:uid="{00000000-0005-0000-0000-00000D470000}"/>
    <cellStyle name="Normal 43" xfId="2773" xr:uid="{00000000-0005-0000-0000-00000E470000}"/>
    <cellStyle name="Normal 44" xfId="2774" xr:uid="{00000000-0005-0000-0000-00000F470000}"/>
    <cellStyle name="Normal 45" xfId="2775" xr:uid="{00000000-0005-0000-0000-000010470000}"/>
    <cellStyle name="Normal 46" xfId="2776" xr:uid="{00000000-0005-0000-0000-000011470000}"/>
    <cellStyle name="Normal 46 2" xfId="2777" xr:uid="{00000000-0005-0000-0000-000012470000}"/>
    <cellStyle name="Normal 46 2 2" xfId="4709" xr:uid="{00000000-0005-0000-0000-000013470000}"/>
    <cellStyle name="Normal 46 2 2 2" xfId="4710" xr:uid="{00000000-0005-0000-0000-000014470000}"/>
    <cellStyle name="Normal 46 2 3" xfId="4711" xr:uid="{00000000-0005-0000-0000-000015470000}"/>
    <cellStyle name="Normal 46 3" xfId="4712" xr:uid="{00000000-0005-0000-0000-000016470000}"/>
    <cellStyle name="Normal 46 3 2" xfId="4713" xr:uid="{00000000-0005-0000-0000-000017470000}"/>
    <cellStyle name="Normal 46 4" xfId="4714" xr:uid="{00000000-0005-0000-0000-000018470000}"/>
    <cellStyle name="Normal 47" xfId="2778" xr:uid="{00000000-0005-0000-0000-000019470000}"/>
    <cellStyle name="Normal 48" xfId="2779" xr:uid="{00000000-0005-0000-0000-00001A470000}"/>
    <cellStyle name="Normal 49" xfId="2780" xr:uid="{00000000-0005-0000-0000-00001B470000}"/>
    <cellStyle name="Normal 5" xfId="2781" xr:uid="{00000000-0005-0000-0000-00001C470000}"/>
    <cellStyle name="Normal 5 2" xfId="2782" xr:uid="{00000000-0005-0000-0000-00001D470000}"/>
    <cellStyle name="Normal 5 2 2" xfId="2783" xr:uid="{00000000-0005-0000-0000-00001E470000}"/>
    <cellStyle name="Normal 5 2 3" xfId="20516" xr:uid="{00000000-0005-0000-0000-00001F470000}"/>
    <cellStyle name="Normal 5 3" xfId="4715" xr:uid="{00000000-0005-0000-0000-000020470000}"/>
    <cellStyle name="Normal 5 3 2" xfId="4716" xr:uid="{00000000-0005-0000-0000-000021470000}"/>
    <cellStyle name="Normal 50" xfId="2784" xr:uid="{00000000-0005-0000-0000-000022470000}"/>
    <cellStyle name="Normal 51" xfId="2785" xr:uid="{00000000-0005-0000-0000-000023470000}"/>
    <cellStyle name="Normal 52" xfId="2786" xr:uid="{00000000-0005-0000-0000-000024470000}"/>
    <cellStyle name="Normal 52 2" xfId="4717" xr:uid="{00000000-0005-0000-0000-000025470000}"/>
    <cellStyle name="Normal 52 2 2" xfId="4718" xr:uid="{00000000-0005-0000-0000-000026470000}"/>
    <cellStyle name="Normal 52 2 3" xfId="4719" xr:uid="{00000000-0005-0000-0000-000027470000}"/>
    <cellStyle name="Normal 52 2 3 2" xfId="4720" xr:uid="{00000000-0005-0000-0000-000028470000}"/>
    <cellStyle name="Normal 52 3" xfId="4721" xr:uid="{00000000-0005-0000-0000-000029470000}"/>
    <cellStyle name="Normal 52 5 2 2 2" xfId="4722" xr:uid="{00000000-0005-0000-0000-00002A470000}"/>
    <cellStyle name="Normal 52 5 2 2 2 2" xfId="4723" xr:uid="{00000000-0005-0000-0000-00002B470000}"/>
    <cellStyle name="Normal 53" xfId="2787" xr:uid="{00000000-0005-0000-0000-00002C470000}"/>
    <cellStyle name="Normal 53 2" xfId="4724" xr:uid="{00000000-0005-0000-0000-00002D470000}"/>
    <cellStyle name="Normal 53 2 2" xfId="4725" xr:uid="{00000000-0005-0000-0000-00002E470000}"/>
    <cellStyle name="Normal 53 3" xfId="4726" xr:uid="{00000000-0005-0000-0000-00002F470000}"/>
    <cellStyle name="Normal 54" xfId="2788" xr:uid="{00000000-0005-0000-0000-000030470000}"/>
    <cellStyle name="Normal 54 2" xfId="4727" xr:uid="{00000000-0005-0000-0000-000031470000}"/>
    <cellStyle name="Normal 54 2 2" xfId="4728" xr:uid="{00000000-0005-0000-0000-000032470000}"/>
    <cellStyle name="Normal 54 3" xfId="4729" xr:uid="{00000000-0005-0000-0000-000033470000}"/>
    <cellStyle name="Normal 54 4" xfId="4730" xr:uid="{00000000-0005-0000-0000-000034470000}"/>
    <cellStyle name="Normal 55" xfId="4731" xr:uid="{00000000-0005-0000-0000-000035470000}"/>
    <cellStyle name="Normal 55 2" xfId="4732" xr:uid="{00000000-0005-0000-0000-000036470000}"/>
    <cellStyle name="Normal 55 2 2" xfId="4733" xr:uid="{00000000-0005-0000-0000-000037470000}"/>
    <cellStyle name="Normal 55 2 2 2" xfId="4734" xr:uid="{00000000-0005-0000-0000-000038470000}"/>
    <cellStyle name="Normal 55 2 3" xfId="4735" xr:uid="{00000000-0005-0000-0000-000039470000}"/>
    <cellStyle name="Normal 55 3" xfId="4736" xr:uid="{00000000-0005-0000-0000-00003A470000}"/>
    <cellStyle name="Normal 55 3 2" xfId="4737" xr:uid="{00000000-0005-0000-0000-00003B470000}"/>
    <cellStyle name="Normal 55 4" xfId="4738" xr:uid="{00000000-0005-0000-0000-00003C470000}"/>
    <cellStyle name="Normal 56" xfId="4739" xr:uid="{00000000-0005-0000-0000-00003D470000}"/>
    <cellStyle name="Normal 56 2" xfId="4740" xr:uid="{00000000-0005-0000-0000-00003E470000}"/>
    <cellStyle name="Normal 56 2 2" xfId="4741" xr:uid="{00000000-0005-0000-0000-00003F470000}"/>
    <cellStyle name="Normal 56 2 2 2" xfId="4742" xr:uid="{00000000-0005-0000-0000-000040470000}"/>
    <cellStyle name="Normal 56 2 2 2 2" xfId="4743" xr:uid="{00000000-0005-0000-0000-000041470000}"/>
    <cellStyle name="Normal 56 2 2 3" xfId="4744" xr:uid="{00000000-0005-0000-0000-000042470000}"/>
    <cellStyle name="Normal 56 2 3" xfId="4745" xr:uid="{00000000-0005-0000-0000-000043470000}"/>
    <cellStyle name="Normal 56 2 3 2" xfId="4746" xr:uid="{00000000-0005-0000-0000-000044470000}"/>
    <cellStyle name="Normal 56 2 4" xfId="4747" xr:uid="{00000000-0005-0000-0000-000045470000}"/>
    <cellStyle name="Normal 56 3" xfId="4748" xr:uid="{00000000-0005-0000-0000-000046470000}"/>
    <cellStyle name="Normal 56 3 2" xfId="4749" xr:uid="{00000000-0005-0000-0000-000047470000}"/>
    <cellStyle name="Normal 56 3 2 2" xfId="4750" xr:uid="{00000000-0005-0000-0000-000048470000}"/>
    <cellStyle name="Normal 56 3 3" xfId="4751" xr:uid="{00000000-0005-0000-0000-000049470000}"/>
    <cellStyle name="Normal 56 4" xfId="4752" xr:uid="{00000000-0005-0000-0000-00004A470000}"/>
    <cellStyle name="Normal 56 4 2" xfId="4753" xr:uid="{00000000-0005-0000-0000-00004B470000}"/>
    <cellStyle name="Normal 56 5" xfId="4754" xr:uid="{00000000-0005-0000-0000-00004C470000}"/>
    <cellStyle name="Normal 57" xfId="4755" xr:uid="{00000000-0005-0000-0000-00004D470000}"/>
    <cellStyle name="Normal 57 2" xfId="4756" xr:uid="{00000000-0005-0000-0000-00004E470000}"/>
    <cellStyle name="Normal 57 2 2" xfId="4757" xr:uid="{00000000-0005-0000-0000-00004F470000}"/>
    <cellStyle name="Normal 57 3" xfId="4758" xr:uid="{00000000-0005-0000-0000-000050470000}"/>
    <cellStyle name="Normal 58" xfId="4759" xr:uid="{00000000-0005-0000-0000-000051470000}"/>
    <cellStyle name="Normal 58 2" xfId="4760" xr:uid="{00000000-0005-0000-0000-000052470000}"/>
    <cellStyle name="Normal 59" xfId="4761" xr:uid="{00000000-0005-0000-0000-000053470000}"/>
    <cellStyle name="Normal 6" xfId="2789" xr:uid="{00000000-0005-0000-0000-000054470000}"/>
    <cellStyle name="Normal 6 10" xfId="2790" xr:uid="{00000000-0005-0000-0000-000055470000}"/>
    <cellStyle name="Normal 6 11" xfId="2791" xr:uid="{00000000-0005-0000-0000-000056470000}"/>
    <cellStyle name="Normal 6 12" xfId="2792" xr:uid="{00000000-0005-0000-0000-000057470000}"/>
    <cellStyle name="Normal 6 13" xfId="2793" xr:uid="{00000000-0005-0000-0000-000058470000}"/>
    <cellStyle name="Normal 6 14" xfId="2794" xr:uid="{00000000-0005-0000-0000-000059470000}"/>
    <cellStyle name="Normal 6 15" xfId="2795" xr:uid="{00000000-0005-0000-0000-00005A470000}"/>
    <cellStyle name="Normal 6 16" xfId="2796" xr:uid="{00000000-0005-0000-0000-00005B470000}"/>
    <cellStyle name="Normal 6 2" xfId="2797" xr:uid="{00000000-0005-0000-0000-00005C470000}"/>
    <cellStyle name="Normal 6 2 2" xfId="2798" xr:uid="{00000000-0005-0000-0000-00005D470000}"/>
    <cellStyle name="Normal 6 3" xfId="2799" xr:uid="{00000000-0005-0000-0000-00005E470000}"/>
    <cellStyle name="Normal 6 3 2" xfId="4253" xr:uid="{00000000-0005-0000-0000-00005F470000}"/>
    <cellStyle name="Normal 6 4" xfId="2800" xr:uid="{00000000-0005-0000-0000-000060470000}"/>
    <cellStyle name="Normal 6 4 2" xfId="4762" xr:uid="{00000000-0005-0000-0000-000061470000}"/>
    <cellStyle name="Normal 6 5" xfId="2801" xr:uid="{00000000-0005-0000-0000-000062470000}"/>
    <cellStyle name="Normal 6 6" xfId="2802" xr:uid="{00000000-0005-0000-0000-000063470000}"/>
    <cellStyle name="Normal 6 7" xfId="2803" xr:uid="{00000000-0005-0000-0000-000064470000}"/>
    <cellStyle name="Normal 6 8" xfId="2804" xr:uid="{00000000-0005-0000-0000-000065470000}"/>
    <cellStyle name="Normal 6 9" xfId="2805" xr:uid="{00000000-0005-0000-0000-000066470000}"/>
    <cellStyle name="Normal 6_TPCP trinh UBND ngay 27-12" xfId="2806" xr:uid="{00000000-0005-0000-0000-000067470000}"/>
    <cellStyle name="Normal 60" xfId="4763" xr:uid="{00000000-0005-0000-0000-000068470000}"/>
    <cellStyle name="Normal 60 2" xfId="4764" xr:uid="{00000000-0005-0000-0000-000069470000}"/>
    <cellStyle name="Normal 61" xfId="4765" xr:uid="{00000000-0005-0000-0000-00006A470000}"/>
    <cellStyle name="Normal 62" xfId="4766" xr:uid="{00000000-0005-0000-0000-00006B470000}"/>
    <cellStyle name="Normal 63" xfId="4767" xr:uid="{00000000-0005-0000-0000-00006C470000}"/>
    <cellStyle name="Normal 63 2" xfId="5615" xr:uid="{00000000-0005-0000-0000-00006D470000}"/>
    <cellStyle name="Normal 64" xfId="5178" xr:uid="{00000000-0005-0000-0000-00006E470000}"/>
    <cellStyle name="Normal 65" xfId="5582" xr:uid="{00000000-0005-0000-0000-00006F470000}"/>
    <cellStyle name="Normal 66" xfId="5629" xr:uid="{00000000-0005-0000-0000-000070470000}"/>
    <cellStyle name="Normal 67" xfId="5633" xr:uid="{00000000-0005-0000-0000-000071470000}"/>
    <cellStyle name="Normal 68" xfId="20511" xr:uid="{00000000-0005-0000-0000-000072470000}"/>
    <cellStyle name="Normal 69" xfId="20519" xr:uid="{00000000-0005-0000-0000-000073470000}"/>
    <cellStyle name="Normal 7" xfId="2807" xr:uid="{00000000-0005-0000-0000-000074470000}"/>
    <cellStyle name="Normal 7 2" xfId="2808" xr:uid="{00000000-0005-0000-0000-000075470000}"/>
    <cellStyle name="Normal 7 2 3" xfId="4768" xr:uid="{00000000-0005-0000-0000-000076470000}"/>
    <cellStyle name="Normal 7 3" xfId="2809" xr:uid="{00000000-0005-0000-0000-000077470000}"/>
    <cellStyle name="Normal 7 3 2" xfId="2810" xr:uid="{00000000-0005-0000-0000-000078470000}"/>
    <cellStyle name="Normal 7 3 2 2" xfId="4769" xr:uid="{00000000-0005-0000-0000-000079470000}"/>
    <cellStyle name="Normal 7 3 3" xfId="2811" xr:uid="{00000000-0005-0000-0000-00007A470000}"/>
    <cellStyle name="Normal 7 5" xfId="20102" xr:uid="{00000000-0005-0000-0000-00007B470000}"/>
    <cellStyle name="Normal 7_!1 1 bao cao giao KH ve HTCMT vung TNB   12-12-2011" xfId="2812" xr:uid="{00000000-0005-0000-0000-00007C470000}"/>
    <cellStyle name="Normal 70" xfId="20524" xr:uid="{00000000-0005-0000-0000-00007D470000}"/>
    <cellStyle name="Normal 79" xfId="4770" xr:uid="{00000000-0005-0000-0000-00007E470000}"/>
    <cellStyle name="Normal 79 2" xfId="4771" xr:uid="{00000000-0005-0000-0000-00007F470000}"/>
    <cellStyle name="Normal 79 2 2" xfId="4772" xr:uid="{00000000-0005-0000-0000-000080470000}"/>
    <cellStyle name="Normal 79 2 2 2" xfId="4773" xr:uid="{00000000-0005-0000-0000-000081470000}"/>
    <cellStyle name="Normal 79 2 2 2 2" xfId="4774" xr:uid="{00000000-0005-0000-0000-000082470000}"/>
    <cellStyle name="Normal 79 2 2 3" xfId="4775" xr:uid="{00000000-0005-0000-0000-000083470000}"/>
    <cellStyle name="Normal 79 2 3" xfId="4776" xr:uid="{00000000-0005-0000-0000-000084470000}"/>
    <cellStyle name="Normal 79 2 3 2" xfId="4777" xr:uid="{00000000-0005-0000-0000-000085470000}"/>
    <cellStyle name="Normal 79 2 4" xfId="4778" xr:uid="{00000000-0005-0000-0000-000086470000}"/>
    <cellStyle name="Normal 79 3" xfId="4779" xr:uid="{00000000-0005-0000-0000-000087470000}"/>
    <cellStyle name="Normal 79 3 2" xfId="4780" xr:uid="{00000000-0005-0000-0000-000088470000}"/>
    <cellStyle name="Normal 79 3 2 2" xfId="4781" xr:uid="{00000000-0005-0000-0000-000089470000}"/>
    <cellStyle name="Normal 79 3 3" xfId="4782" xr:uid="{00000000-0005-0000-0000-00008A470000}"/>
    <cellStyle name="Normal 79 4" xfId="4783" xr:uid="{00000000-0005-0000-0000-00008B470000}"/>
    <cellStyle name="Normal 79 4 2" xfId="4784" xr:uid="{00000000-0005-0000-0000-00008C470000}"/>
    <cellStyle name="Normal 79 5" xfId="4785" xr:uid="{00000000-0005-0000-0000-00008D470000}"/>
    <cellStyle name="Normal 8" xfId="2813" xr:uid="{00000000-0005-0000-0000-00008E470000}"/>
    <cellStyle name="Normal 8 2" xfId="2814" xr:uid="{00000000-0005-0000-0000-00008F470000}"/>
    <cellStyle name="Normal 8 2 2" xfId="2815" xr:uid="{00000000-0005-0000-0000-000090470000}"/>
    <cellStyle name="Normal 8 2 2 2" xfId="2816" xr:uid="{00000000-0005-0000-0000-000091470000}"/>
    <cellStyle name="Normal 8 2 3" xfId="2817" xr:uid="{00000000-0005-0000-0000-000092470000}"/>
    <cellStyle name="Normal 8 2_Phuongangiao 1-giaoxulykythuat" xfId="2818" xr:uid="{00000000-0005-0000-0000-000093470000}"/>
    <cellStyle name="Normal 8 3" xfId="2819" xr:uid="{00000000-0005-0000-0000-000094470000}"/>
    <cellStyle name="Normal 8 3 2" xfId="5217" xr:uid="{00000000-0005-0000-0000-000095470000}"/>
    <cellStyle name="Normal 8_21.3.2012Tong hop von ung nam 2012(banBCa.Hong)" xfId="4786" xr:uid="{00000000-0005-0000-0000-000096470000}"/>
    <cellStyle name="Normal 821" xfId="4787" xr:uid="{00000000-0005-0000-0000-000097470000}"/>
    <cellStyle name="Normal 9" xfId="2820" xr:uid="{00000000-0005-0000-0000-000098470000}"/>
    <cellStyle name="Normal 9 10" xfId="2821" xr:uid="{00000000-0005-0000-0000-000099470000}"/>
    <cellStyle name="Normal 9 12" xfId="2822" xr:uid="{00000000-0005-0000-0000-00009A470000}"/>
    <cellStyle name="Normal 9 13" xfId="2823" xr:uid="{00000000-0005-0000-0000-00009B470000}"/>
    <cellStyle name="Normal 9 17" xfId="2824" xr:uid="{00000000-0005-0000-0000-00009C470000}"/>
    <cellStyle name="Normal 9 2" xfId="2825" xr:uid="{00000000-0005-0000-0000-00009D470000}"/>
    <cellStyle name="Normal 9 21" xfId="2826" xr:uid="{00000000-0005-0000-0000-00009E470000}"/>
    <cellStyle name="Normal 9 23" xfId="2827" xr:uid="{00000000-0005-0000-0000-00009F470000}"/>
    <cellStyle name="Normal 9 3" xfId="2828" xr:uid="{00000000-0005-0000-0000-0000A0470000}"/>
    <cellStyle name="Normal 9 4" xfId="4788" xr:uid="{00000000-0005-0000-0000-0000A1470000}"/>
    <cellStyle name="Normal 9 4 2" xfId="4789" xr:uid="{00000000-0005-0000-0000-0000A2470000}"/>
    <cellStyle name="Normal 9 46" xfId="2829" xr:uid="{00000000-0005-0000-0000-0000A3470000}"/>
    <cellStyle name="Normal 9 47" xfId="2830" xr:uid="{00000000-0005-0000-0000-0000A4470000}"/>
    <cellStyle name="Normal 9 48" xfId="2831" xr:uid="{00000000-0005-0000-0000-0000A5470000}"/>
    <cellStyle name="Normal 9 49" xfId="2832" xr:uid="{00000000-0005-0000-0000-0000A6470000}"/>
    <cellStyle name="Normal 9 50" xfId="2833" xr:uid="{00000000-0005-0000-0000-0000A7470000}"/>
    <cellStyle name="Normal 9 51" xfId="2834" xr:uid="{00000000-0005-0000-0000-0000A8470000}"/>
    <cellStyle name="Normal 9 52" xfId="2835" xr:uid="{00000000-0005-0000-0000-0000A9470000}"/>
    <cellStyle name="Normal 9_Bieu KH trung han BKH TW" xfId="2836" xr:uid="{00000000-0005-0000-0000-0000AA470000}"/>
    <cellStyle name="Normal_Bieu mau (CV )" xfId="20518" xr:uid="{00000000-0005-0000-0000-0000AB470000}"/>
    <cellStyle name="Normal_Bieu mau (CV ) 2" xfId="20525" xr:uid="{00000000-0005-0000-0000-0000AC470000}"/>
    <cellStyle name="Normal1" xfId="2837" xr:uid="{00000000-0005-0000-0000-0000AD470000}"/>
    <cellStyle name="Normal8" xfId="2838" xr:uid="{00000000-0005-0000-0000-0000AE470000}"/>
    <cellStyle name="Normale_ PESO ELETTR." xfId="4790" xr:uid="{00000000-0005-0000-0000-0000AF470000}"/>
    <cellStyle name="Normalny_Cennik obowiazuje od 06-08-2001 r (1)" xfId="2839" xr:uid="{00000000-0005-0000-0000-0000B0470000}"/>
    <cellStyle name="Note 2" xfId="2840" xr:uid="{00000000-0005-0000-0000-0000B1470000}"/>
    <cellStyle name="Note 2 2" xfId="2841" xr:uid="{00000000-0005-0000-0000-0000B2470000}"/>
    <cellStyle name="Note 3" xfId="2842" xr:uid="{00000000-0005-0000-0000-0000B3470000}"/>
    <cellStyle name="Note 3 2" xfId="2843" xr:uid="{00000000-0005-0000-0000-0000B4470000}"/>
    <cellStyle name="Note 4" xfId="2844" xr:uid="{00000000-0005-0000-0000-0000B5470000}"/>
    <cellStyle name="Note 4 2" xfId="2845" xr:uid="{00000000-0005-0000-0000-0000B6470000}"/>
    <cellStyle name="Note 5" xfId="2846" xr:uid="{00000000-0005-0000-0000-0000B7470000}"/>
    <cellStyle name="Note 6" xfId="4791" xr:uid="{00000000-0005-0000-0000-0000B8470000}"/>
    <cellStyle name="Note 6 2" xfId="4792" xr:uid="{00000000-0005-0000-0000-0000B9470000}"/>
    <cellStyle name="NWM" xfId="2847" xr:uid="{00000000-0005-0000-0000-0000BA470000}"/>
    <cellStyle name="nga" xfId="2531" xr:uid="{00000000-0005-0000-0000-000011450000}"/>
    <cellStyle name="Ò_x000a_Normal_123569" xfId="2848" xr:uid="{00000000-0005-0000-0000-0000BB470000}"/>
    <cellStyle name="Ò_x000d_Normal_123569" xfId="2849" xr:uid="{00000000-0005-0000-0000-0000BC470000}"/>
    <cellStyle name="Ò_x005f_x000d_Normal_123569" xfId="2850" xr:uid="{00000000-0005-0000-0000-0000BD470000}"/>
    <cellStyle name="Ò_x005f_x005f_x005f_x000d_Normal_123569" xfId="2851" xr:uid="{00000000-0005-0000-0000-0000BE470000}"/>
    <cellStyle name="Œ…‹æØ‚è [0.00]_ÆÂ¹²" xfId="2852" xr:uid="{00000000-0005-0000-0000-0000BF470000}"/>
    <cellStyle name="Œ…‹æØ‚è_laroux" xfId="2853" xr:uid="{00000000-0005-0000-0000-0000C0470000}"/>
    <cellStyle name="oft Excel]_x000a__x000a_Comment=open=/f ‚ðw’è‚·‚é‚ÆAƒ†[ƒU[’è‹`ŠÖ”‚ðŠÖ”“\‚è•t‚¯‚Ìˆê——‚É“o˜^‚·‚é‚±‚Æ‚ª‚Å‚«‚Ü‚·B_x000a__x000a_Maximized" xfId="2854" xr:uid="{00000000-0005-0000-0000-0000C1470000}"/>
    <cellStyle name="oft Excel]_x000a__x000a_Comment=open=/f ‚ðŽw’è‚·‚é‚ÆAƒ†[ƒU[’è‹`ŠÖ”‚ðŠÖ”“\‚è•t‚¯‚Ìˆê——‚É“o˜^‚·‚é‚±‚Æ‚ª‚Å‚«‚Ü‚·B_x000a__x000a_Maximized" xfId="2855" xr:uid="{00000000-0005-0000-0000-0000C2470000}"/>
    <cellStyle name="oft Excel]_x000a__x000a_Comment=The open=/f lines load custom functions into the Paste Function list._x000a__x000a_Maximized=2_x000a__x000a_Basics=1_x000a__x000a_A" xfId="2856" xr:uid="{00000000-0005-0000-0000-0000C3470000}"/>
    <cellStyle name="oft Excel]_x000a__x000a_Comment=The open=/f lines load custom functions into the Paste Function list._x000a__x000a_Maximized=3_x000a__x000a_Basics=1_x000a__x000a_A" xfId="2857" xr:uid="{00000000-0005-0000-0000-0000C4470000}"/>
    <cellStyle name="oft Excel]_x000d__x000a_Comment=open=/f ‚ðw’è‚·‚é‚ÆAƒ†[ƒU[’è‹`ŠÖ”‚ðŠÖ”“\‚è•t‚¯‚Ìˆê——‚É“o˜^‚·‚é‚±‚Æ‚ª‚Å‚«‚Ü‚·B_x000d__x000a_Maximized" xfId="2858" xr:uid="{00000000-0005-0000-0000-0000C5470000}"/>
    <cellStyle name="oft Excel]_x000d__x000a_Comment=open=/f ‚ðŽw’è‚·‚é‚ÆAƒ†[ƒU[’è‹`ŠÖ”‚ðŠÖ”“\‚è•t‚¯‚Ìˆê——‚É“o˜^‚·‚é‚±‚Æ‚ª‚Å‚«‚Ü‚·B_x000d__x000a_Maximized" xfId="2859" xr:uid="{00000000-0005-0000-0000-0000C6470000}"/>
    <cellStyle name="oft Excel]_x000d__x000a_Comment=The open=/f lines load custom functions into the Paste Function list._x000d__x000a_Maximized=2_x000d__x000a_Basics=1_x000d__x000a_A" xfId="2860" xr:uid="{00000000-0005-0000-0000-0000C7470000}"/>
    <cellStyle name="oft Excel]_x000d__x000a_Comment=The open=/f lines load custom functions into the Paste Function list._x000d__x000a_Maximized=3_x000d__x000a_Basics=1_x000d__x000a_A" xfId="2861" xr:uid="{00000000-0005-0000-0000-0000C8470000}"/>
    <cellStyle name="oft Excel]_x005f_x000d__x005f_x000a_Comment=open=/f ‚ðw’è‚·‚é‚ÆAƒ†[ƒU[’è‹`ŠÖ”‚ðŠÖ”“\‚è•t‚¯‚Ìˆê——‚É“o˜^‚·‚é‚±‚Æ‚ª‚Å‚«‚Ü‚·B_x005f_x000d__x005f_x000a_Maximized" xfId="2862" xr:uid="{00000000-0005-0000-0000-0000C9470000}"/>
    <cellStyle name="omma [0]_Mktg Prog" xfId="2863" xr:uid="{00000000-0005-0000-0000-0000CA470000}"/>
    <cellStyle name="ormal_Sheet1_1" xfId="2864" xr:uid="{00000000-0005-0000-0000-0000CB470000}"/>
    <cellStyle name="Output 2" xfId="2865" xr:uid="{00000000-0005-0000-0000-0000CC470000}"/>
    <cellStyle name="Output 2 2" xfId="4793" xr:uid="{00000000-0005-0000-0000-0000CD470000}"/>
    <cellStyle name="p" xfId="2866" xr:uid="{00000000-0005-0000-0000-0000CE470000}"/>
    <cellStyle name="paint" xfId="2867" xr:uid="{00000000-0005-0000-0000-0000CF470000}"/>
    <cellStyle name="paint 2" xfId="2868" xr:uid="{00000000-0005-0000-0000-0000D0470000}"/>
    <cellStyle name="paint 2 2" xfId="4794" xr:uid="{00000000-0005-0000-0000-0000D1470000}"/>
    <cellStyle name="paint_05-12  KH trung han 2016-2020 - Liem Thinh edited" xfId="2869" xr:uid="{00000000-0005-0000-0000-0000D2470000}"/>
    <cellStyle name="Pattern" xfId="2870" xr:uid="{00000000-0005-0000-0000-0000D3470000}"/>
    <cellStyle name="Pattern 10" xfId="2871" xr:uid="{00000000-0005-0000-0000-0000D4470000}"/>
    <cellStyle name="Pattern 11" xfId="2872" xr:uid="{00000000-0005-0000-0000-0000D5470000}"/>
    <cellStyle name="Pattern 12" xfId="2873" xr:uid="{00000000-0005-0000-0000-0000D6470000}"/>
    <cellStyle name="Pattern 13" xfId="2874" xr:uid="{00000000-0005-0000-0000-0000D7470000}"/>
    <cellStyle name="Pattern 14" xfId="2875" xr:uid="{00000000-0005-0000-0000-0000D8470000}"/>
    <cellStyle name="Pattern 15" xfId="2876" xr:uid="{00000000-0005-0000-0000-0000D9470000}"/>
    <cellStyle name="Pattern 16" xfId="2877" xr:uid="{00000000-0005-0000-0000-0000DA470000}"/>
    <cellStyle name="Pattern 2" xfId="2878" xr:uid="{00000000-0005-0000-0000-0000DB470000}"/>
    <cellStyle name="Pattern 3" xfId="2879" xr:uid="{00000000-0005-0000-0000-0000DC470000}"/>
    <cellStyle name="Pattern 4" xfId="2880" xr:uid="{00000000-0005-0000-0000-0000DD470000}"/>
    <cellStyle name="Pattern 5" xfId="2881" xr:uid="{00000000-0005-0000-0000-0000DE470000}"/>
    <cellStyle name="Pattern 6" xfId="2882" xr:uid="{00000000-0005-0000-0000-0000DF470000}"/>
    <cellStyle name="Pattern 7" xfId="2883" xr:uid="{00000000-0005-0000-0000-0000E0470000}"/>
    <cellStyle name="Pattern 8" xfId="2884" xr:uid="{00000000-0005-0000-0000-0000E1470000}"/>
    <cellStyle name="Pattern 9" xfId="2885" xr:uid="{00000000-0005-0000-0000-0000E2470000}"/>
    <cellStyle name="per.style" xfId="2886" xr:uid="{00000000-0005-0000-0000-0000E3470000}"/>
    <cellStyle name="per.style 2" xfId="2887" xr:uid="{00000000-0005-0000-0000-0000E4470000}"/>
    <cellStyle name="Percent %" xfId="2888" xr:uid="{00000000-0005-0000-0000-0000E5470000}"/>
    <cellStyle name="Percent % Long Underline" xfId="2889" xr:uid="{00000000-0005-0000-0000-0000E6470000}"/>
    <cellStyle name="Percent %_Worksheet in  US Financial Statements Ref. Workbook - Single Co" xfId="2890" xr:uid="{00000000-0005-0000-0000-0000E7470000}"/>
    <cellStyle name="Percent (0)" xfId="2891" xr:uid="{00000000-0005-0000-0000-0000E8470000}"/>
    <cellStyle name="Percent (0) 10" xfId="2892" xr:uid="{00000000-0005-0000-0000-0000E9470000}"/>
    <cellStyle name="Percent (0) 11" xfId="2893" xr:uid="{00000000-0005-0000-0000-0000EA470000}"/>
    <cellStyle name="Percent (0) 12" xfId="2894" xr:uid="{00000000-0005-0000-0000-0000EB470000}"/>
    <cellStyle name="Percent (0) 13" xfId="2895" xr:uid="{00000000-0005-0000-0000-0000EC470000}"/>
    <cellStyle name="Percent (0) 14" xfId="2896" xr:uid="{00000000-0005-0000-0000-0000ED470000}"/>
    <cellStyle name="Percent (0) 15" xfId="2897" xr:uid="{00000000-0005-0000-0000-0000EE470000}"/>
    <cellStyle name="Percent (0) 2" xfId="2898" xr:uid="{00000000-0005-0000-0000-0000EF470000}"/>
    <cellStyle name="Percent (0) 3" xfId="2899" xr:uid="{00000000-0005-0000-0000-0000F0470000}"/>
    <cellStyle name="Percent (0) 4" xfId="2900" xr:uid="{00000000-0005-0000-0000-0000F1470000}"/>
    <cellStyle name="Percent (0) 5" xfId="2901" xr:uid="{00000000-0005-0000-0000-0000F2470000}"/>
    <cellStyle name="Percent (0) 6" xfId="2902" xr:uid="{00000000-0005-0000-0000-0000F3470000}"/>
    <cellStyle name="Percent (0) 7" xfId="2903" xr:uid="{00000000-0005-0000-0000-0000F4470000}"/>
    <cellStyle name="Percent (0) 8" xfId="2904" xr:uid="{00000000-0005-0000-0000-0000F5470000}"/>
    <cellStyle name="Percent (0) 9" xfId="2905" xr:uid="{00000000-0005-0000-0000-0000F6470000}"/>
    <cellStyle name="Percent [0]" xfId="2906" xr:uid="{00000000-0005-0000-0000-0000F7470000}"/>
    <cellStyle name="Percent [0] 10" xfId="2907" xr:uid="{00000000-0005-0000-0000-0000F8470000}"/>
    <cellStyle name="Percent [0] 11" xfId="2908" xr:uid="{00000000-0005-0000-0000-0000F9470000}"/>
    <cellStyle name="Percent [0] 12" xfId="2909" xr:uid="{00000000-0005-0000-0000-0000FA470000}"/>
    <cellStyle name="Percent [0] 13" xfId="2910" xr:uid="{00000000-0005-0000-0000-0000FB470000}"/>
    <cellStyle name="Percent [0] 14" xfId="2911" xr:uid="{00000000-0005-0000-0000-0000FC470000}"/>
    <cellStyle name="Percent [0] 15" xfId="2912" xr:uid="{00000000-0005-0000-0000-0000FD470000}"/>
    <cellStyle name="Percent [0] 16" xfId="2913" xr:uid="{00000000-0005-0000-0000-0000FE470000}"/>
    <cellStyle name="Percent [0] 2" xfId="2914" xr:uid="{00000000-0005-0000-0000-0000FF470000}"/>
    <cellStyle name="Percent [0] 3" xfId="2915" xr:uid="{00000000-0005-0000-0000-000000480000}"/>
    <cellStyle name="Percent [0] 4" xfId="2916" xr:uid="{00000000-0005-0000-0000-000001480000}"/>
    <cellStyle name="Percent [0] 5" xfId="2917" xr:uid="{00000000-0005-0000-0000-000002480000}"/>
    <cellStyle name="Percent [0] 6" xfId="2918" xr:uid="{00000000-0005-0000-0000-000003480000}"/>
    <cellStyle name="Percent [0] 7" xfId="2919" xr:uid="{00000000-0005-0000-0000-000004480000}"/>
    <cellStyle name="Percent [0] 8" xfId="2920" xr:uid="{00000000-0005-0000-0000-000005480000}"/>
    <cellStyle name="Percent [0] 9" xfId="2921" xr:uid="{00000000-0005-0000-0000-000006480000}"/>
    <cellStyle name="Percent [00]" xfId="2922" xr:uid="{00000000-0005-0000-0000-000007480000}"/>
    <cellStyle name="Percent [00] 10" xfId="2923" xr:uid="{00000000-0005-0000-0000-000008480000}"/>
    <cellStyle name="Percent [00] 11" xfId="2924" xr:uid="{00000000-0005-0000-0000-000009480000}"/>
    <cellStyle name="Percent [00] 12" xfId="2925" xr:uid="{00000000-0005-0000-0000-00000A480000}"/>
    <cellStyle name="Percent [00] 13" xfId="2926" xr:uid="{00000000-0005-0000-0000-00000B480000}"/>
    <cellStyle name="Percent [00] 14" xfId="2927" xr:uid="{00000000-0005-0000-0000-00000C480000}"/>
    <cellStyle name="Percent [00] 15" xfId="2928" xr:uid="{00000000-0005-0000-0000-00000D480000}"/>
    <cellStyle name="Percent [00] 16" xfId="2929" xr:uid="{00000000-0005-0000-0000-00000E480000}"/>
    <cellStyle name="Percent [00] 2" xfId="2930" xr:uid="{00000000-0005-0000-0000-00000F480000}"/>
    <cellStyle name="Percent [00] 3" xfId="2931" xr:uid="{00000000-0005-0000-0000-000010480000}"/>
    <cellStyle name="Percent [00] 4" xfId="2932" xr:uid="{00000000-0005-0000-0000-000011480000}"/>
    <cellStyle name="Percent [00] 5" xfId="2933" xr:uid="{00000000-0005-0000-0000-000012480000}"/>
    <cellStyle name="Percent [00] 6" xfId="2934" xr:uid="{00000000-0005-0000-0000-000013480000}"/>
    <cellStyle name="Percent [00] 7" xfId="2935" xr:uid="{00000000-0005-0000-0000-000014480000}"/>
    <cellStyle name="Percent [00] 8" xfId="2936" xr:uid="{00000000-0005-0000-0000-000015480000}"/>
    <cellStyle name="Percent [00] 9" xfId="2937" xr:uid="{00000000-0005-0000-0000-000016480000}"/>
    <cellStyle name="Percent [2]" xfId="2938" xr:uid="{00000000-0005-0000-0000-000017480000}"/>
    <cellStyle name="Percent [2] 10" xfId="2939" xr:uid="{00000000-0005-0000-0000-000018480000}"/>
    <cellStyle name="Percent [2] 11" xfId="2940" xr:uid="{00000000-0005-0000-0000-000019480000}"/>
    <cellStyle name="Percent [2] 12" xfId="2941" xr:uid="{00000000-0005-0000-0000-00001A480000}"/>
    <cellStyle name="Percent [2] 13" xfId="2942" xr:uid="{00000000-0005-0000-0000-00001B480000}"/>
    <cellStyle name="Percent [2] 14" xfId="2943" xr:uid="{00000000-0005-0000-0000-00001C480000}"/>
    <cellStyle name="Percent [2] 15" xfId="2944" xr:uid="{00000000-0005-0000-0000-00001D480000}"/>
    <cellStyle name="Percent [2] 16" xfId="2945" xr:uid="{00000000-0005-0000-0000-00001E480000}"/>
    <cellStyle name="Percent [2] 2" xfId="2946" xr:uid="{00000000-0005-0000-0000-00001F480000}"/>
    <cellStyle name="Percent [2] 2 2" xfId="2947" xr:uid="{00000000-0005-0000-0000-000020480000}"/>
    <cellStyle name="Percent [2] 3" xfId="2948" xr:uid="{00000000-0005-0000-0000-000021480000}"/>
    <cellStyle name="Percent [2] 4" xfId="2949" xr:uid="{00000000-0005-0000-0000-000022480000}"/>
    <cellStyle name="Percent [2] 5" xfId="2950" xr:uid="{00000000-0005-0000-0000-000023480000}"/>
    <cellStyle name="Percent [2] 6" xfId="2951" xr:uid="{00000000-0005-0000-0000-000024480000}"/>
    <cellStyle name="Percent [2] 7" xfId="2952" xr:uid="{00000000-0005-0000-0000-000025480000}"/>
    <cellStyle name="Percent [2] 8" xfId="2953" xr:uid="{00000000-0005-0000-0000-000026480000}"/>
    <cellStyle name="Percent [2] 9" xfId="2954" xr:uid="{00000000-0005-0000-0000-000027480000}"/>
    <cellStyle name="Percent 0.0%" xfId="2955" xr:uid="{00000000-0005-0000-0000-000028480000}"/>
    <cellStyle name="Percent 0.0% Long Underline" xfId="2956" xr:uid="{00000000-0005-0000-0000-000029480000}"/>
    <cellStyle name="Percent 0.00%" xfId="2957" xr:uid="{00000000-0005-0000-0000-00002A480000}"/>
    <cellStyle name="Percent 0.00% Long Underline" xfId="2958" xr:uid="{00000000-0005-0000-0000-00002B480000}"/>
    <cellStyle name="Percent 0.000%" xfId="2959" xr:uid="{00000000-0005-0000-0000-00002C480000}"/>
    <cellStyle name="Percent 0.000% Long Underline" xfId="2960" xr:uid="{00000000-0005-0000-0000-00002D480000}"/>
    <cellStyle name="Percent 10" xfId="2961" xr:uid="{00000000-0005-0000-0000-00002E480000}"/>
    <cellStyle name="Percent 10 2" xfId="2962" xr:uid="{00000000-0005-0000-0000-00002F480000}"/>
    <cellStyle name="Percent 11" xfId="2963" xr:uid="{00000000-0005-0000-0000-000030480000}"/>
    <cellStyle name="Percent 11 2" xfId="2964" xr:uid="{00000000-0005-0000-0000-000031480000}"/>
    <cellStyle name="Percent 12" xfId="2965" xr:uid="{00000000-0005-0000-0000-000032480000}"/>
    <cellStyle name="Percent 12 2" xfId="2966" xr:uid="{00000000-0005-0000-0000-000033480000}"/>
    <cellStyle name="Percent 13" xfId="2967" xr:uid="{00000000-0005-0000-0000-000034480000}"/>
    <cellStyle name="Percent 13 2" xfId="2968" xr:uid="{00000000-0005-0000-0000-000035480000}"/>
    <cellStyle name="Percent 14" xfId="2969" xr:uid="{00000000-0005-0000-0000-000036480000}"/>
    <cellStyle name="Percent 14 2" xfId="2970" xr:uid="{00000000-0005-0000-0000-000037480000}"/>
    <cellStyle name="Percent 15" xfId="2971" xr:uid="{00000000-0005-0000-0000-000038480000}"/>
    <cellStyle name="Percent 16" xfId="2972" xr:uid="{00000000-0005-0000-0000-000039480000}"/>
    <cellStyle name="Percent 17" xfId="2973" xr:uid="{00000000-0005-0000-0000-00003A480000}"/>
    <cellStyle name="Percent 18" xfId="2974" xr:uid="{00000000-0005-0000-0000-00003B480000}"/>
    <cellStyle name="Percent 19" xfId="2975" xr:uid="{00000000-0005-0000-0000-00003C480000}"/>
    <cellStyle name="Percent 19 2" xfId="2976" xr:uid="{00000000-0005-0000-0000-00003D480000}"/>
    <cellStyle name="Percent 2" xfId="2977" xr:uid="{00000000-0005-0000-0000-00003E480000}"/>
    <cellStyle name="Percent 2 2" xfId="2978" xr:uid="{00000000-0005-0000-0000-00003F480000}"/>
    <cellStyle name="Percent 2 2 2" xfId="2979" xr:uid="{00000000-0005-0000-0000-000040480000}"/>
    <cellStyle name="Percent 2 2 3" xfId="2980" xr:uid="{00000000-0005-0000-0000-000041480000}"/>
    <cellStyle name="Percent 2 3" xfId="2981" xr:uid="{00000000-0005-0000-0000-000042480000}"/>
    <cellStyle name="Percent 2 4" xfId="2982" xr:uid="{00000000-0005-0000-0000-000043480000}"/>
    <cellStyle name="Percent 20" xfId="2983" xr:uid="{00000000-0005-0000-0000-000044480000}"/>
    <cellStyle name="Percent 20 2" xfId="2984" xr:uid="{00000000-0005-0000-0000-000045480000}"/>
    <cellStyle name="Percent 21" xfId="2985" xr:uid="{00000000-0005-0000-0000-000046480000}"/>
    <cellStyle name="Percent 22" xfId="2986" xr:uid="{00000000-0005-0000-0000-000047480000}"/>
    <cellStyle name="Percent 23" xfId="2987" xr:uid="{00000000-0005-0000-0000-000048480000}"/>
    <cellStyle name="Percent 24" xfId="4795" xr:uid="{00000000-0005-0000-0000-000049480000}"/>
    <cellStyle name="Percent 24 2" xfId="4796" xr:uid="{00000000-0005-0000-0000-00004A480000}"/>
    <cellStyle name="Percent 25" xfId="4797" xr:uid="{00000000-0005-0000-0000-00004B480000}"/>
    <cellStyle name="Percent 26" xfId="20515" xr:uid="{00000000-0005-0000-0000-00004C480000}"/>
    <cellStyle name="Percent 3" xfId="2988" xr:uid="{00000000-0005-0000-0000-00004D480000}"/>
    <cellStyle name="Percent 3 2" xfId="2989" xr:uid="{00000000-0005-0000-0000-00004E480000}"/>
    <cellStyle name="Percent 3 3" xfId="2990" xr:uid="{00000000-0005-0000-0000-00004F480000}"/>
    <cellStyle name="Percent 3 3 2" xfId="4798" xr:uid="{00000000-0005-0000-0000-000050480000}"/>
    <cellStyle name="Percent 4" xfId="2991" xr:uid="{00000000-0005-0000-0000-000051480000}"/>
    <cellStyle name="Percent 4 2" xfId="2992" xr:uid="{00000000-0005-0000-0000-000052480000}"/>
    <cellStyle name="Percent 5" xfId="2993" xr:uid="{00000000-0005-0000-0000-000053480000}"/>
    <cellStyle name="Percent 5 2" xfId="2994" xr:uid="{00000000-0005-0000-0000-000054480000}"/>
    <cellStyle name="Percent 6" xfId="2995" xr:uid="{00000000-0005-0000-0000-000055480000}"/>
    <cellStyle name="Percent 6 2" xfId="2996" xr:uid="{00000000-0005-0000-0000-000056480000}"/>
    <cellStyle name="Percent 7" xfId="2997" xr:uid="{00000000-0005-0000-0000-000057480000}"/>
    <cellStyle name="Percent 7 2" xfId="2998" xr:uid="{00000000-0005-0000-0000-000058480000}"/>
    <cellStyle name="Percent 8" xfId="2999" xr:uid="{00000000-0005-0000-0000-000059480000}"/>
    <cellStyle name="Percent 8 2" xfId="3000" xr:uid="{00000000-0005-0000-0000-00005A480000}"/>
    <cellStyle name="Percent 9" xfId="3001" xr:uid="{00000000-0005-0000-0000-00005B480000}"/>
    <cellStyle name="Percent 9 2" xfId="3002" xr:uid="{00000000-0005-0000-0000-00005C480000}"/>
    <cellStyle name="PERCENTAGE" xfId="3003" xr:uid="{00000000-0005-0000-0000-00005D480000}"/>
    <cellStyle name="PERCENTAGE 2" xfId="3004" xr:uid="{00000000-0005-0000-0000-00005E480000}"/>
    <cellStyle name="PrePop Currency (0)" xfId="3005" xr:uid="{00000000-0005-0000-0000-00005F480000}"/>
    <cellStyle name="PrePop Currency (0) 10" xfId="3006" xr:uid="{00000000-0005-0000-0000-000060480000}"/>
    <cellStyle name="PrePop Currency (0) 11" xfId="3007" xr:uid="{00000000-0005-0000-0000-000061480000}"/>
    <cellStyle name="PrePop Currency (0) 12" xfId="3008" xr:uid="{00000000-0005-0000-0000-000062480000}"/>
    <cellStyle name="PrePop Currency (0) 13" xfId="3009" xr:uid="{00000000-0005-0000-0000-000063480000}"/>
    <cellStyle name="PrePop Currency (0) 14" xfId="3010" xr:uid="{00000000-0005-0000-0000-000064480000}"/>
    <cellStyle name="PrePop Currency (0) 15" xfId="3011" xr:uid="{00000000-0005-0000-0000-000065480000}"/>
    <cellStyle name="PrePop Currency (0) 16" xfId="3012" xr:uid="{00000000-0005-0000-0000-000066480000}"/>
    <cellStyle name="PrePop Currency (0) 2" xfId="3013" xr:uid="{00000000-0005-0000-0000-000067480000}"/>
    <cellStyle name="PrePop Currency (0) 3" xfId="3014" xr:uid="{00000000-0005-0000-0000-000068480000}"/>
    <cellStyle name="PrePop Currency (0) 4" xfId="3015" xr:uid="{00000000-0005-0000-0000-000069480000}"/>
    <cellStyle name="PrePop Currency (0) 5" xfId="3016" xr:uid="{00000000-0005-0000-0000-00006A480000}"/>
    <cellStyle name="PrePop Currency (0) 6" xfId="3017" xr:uid="{00000000-0005-0000-0000-00006B480000}"/>
    <cellStyle name="PrePop Currency (0) 7" xfId="3018" xr:uid="{00000000-0005-0000-0000-00006C480000}"/>
    <cellStyle name="PrePop Currency (0) 8" xfId="3019" xr:uid="{00000000-0005-0000-0000-00006D480000}"/>
    <cellStyle name="PrePop Currency (0) 9" xfId="3020" xr:uid="{00000000-0005-0000-0000-00006E480000}"/>
    <cellStyle name="PrePop Currency (2)" xfId="3021" xr:uid="{00000000-0005-0000-0000-00006F480000}"/>
    <cellStyle name="PrePop Currency (2) 10" xfId="3022" xr:uid="{00000000-0005-0000-0000-000070480000}"/>
    <cellStyle name="PrePop Currency (2) 11" xfId="3023" xr:uid="{00000000-0005-0000-0000-000071480000}"/>
    <cellStyle name="PrePop Currency (2) 12" xfId="3024" xr:uid="{00000000-0005-0000-0000-000072480000}"/>
    <cellStyle name="PrePop Currency (2) 13" xfId="3025" xr:uid="{00000000-0005-0000-0000-000073480000}"/>
    <cellStyle name="PrePop Currency (2) 14" xfId="3026" xr:uid="{00000000-0005-0000-0000-000074480000}"/>
    <cellStyle name="PrePop Currency (2) 15" xfId="3027" xr:uid="{00000000-0005-0000-0000-000075480000}"/>
    <cellStyle name="PrePop Currency (2) 16" xfId="3028" xr:uid="{00000000-0005-0000-0000-000076480000}"/>
    <cellStyle name="PrePop Currency (2) 2" xfId="3029" xr:uid="{00000000-0005-0000-0000-000077480000}"/>
    <cellStyle name="PrePop Currency (2) 3" xfId="3030" xr:uid="{00000000-0005-0000-0000-000078480000}"/>
    <cellStyle name="PrePop Currency (2) 4" xfId="3031" xr:uid="{00000000-0005-0000-0000-000079480000}"/>
    <cellStyle name="PrePop Currency (2) 5" xfId="3032" xr:uid="{00000000-0005-0000-0000-00007A480000}"/>
    <cellStyle name="PrePop Currency (2) 6" xfId="3033" xr:uid="{00000000-0005-0000-0000-00007B480000}"/>
    <cellStyle name="PrePop Currency (2) 7" xfId="3034" xr:uid="{00000000-0005-0000-0000-00007C480000}"/>
    <cellStyle name="PrePop Currency (2) 8" xfId="3035" xr:uid="{00000000-0005-0000-0000-00007D480000}"/>
    <cellStyle name="PrePop Currency (2) 9" xfId="3036" xr:uid="{00000000-0005-0000-0000-00007E480000}"/>
    <cellStyle name="PrePop Units (0)" xfId="3037" xr:uid="{00000000-0005-0000-0000-00007F480000}"/>
    <cellStyle name="PrePop Units (0) 10" xfId="3038" xr:uid="{00000000-0005-0000-0000-000080480000}"/>
    <cellStyle name="PrePop Units (0) 11" xfId="3039" xr:uid="{00000000-0005-0000-0000-000081480000}"/>
    <cellStyle name="PrePop Units (0) 12" xfId="3040" xr:uid="{00000000-0005-0000-0000-000082480000}"/>
    <cellStyle name="PrePop Units (0) 13" xfId="3041" xr:uid="{00000000-0005-0000-0000-000083480000}"/>
    <cellStyle name="PrePop Units (0) 14" xfId="3042" xr:uid="{00000000-0005-0000-0000-000084480000}"/>
    <cellStyle name="PrePop Units (0) 15" xfId="3043" xr:uid="{00000000-0005-0000-0000-000085480000}"/>
    <cellStyle name="PrePop Units (0) 16" xfId="3044" xr:uid="{00000000-0005-0000-0000-000086480000}"/>
    <cellStyle name="PrePop Units (0) 2" xfId="3045" xr:uid="{00000000-0005-0000-0000-000087480000}"/>
    <cellStyle name="PrePop Units (0) 3" xfId="3046" xr:uid="{00000000-0005-0000-0000-000088480000}"/>
    <cellStyle name="PrePop Units (0) 4" xfId="3047" xr:uid="{00000000-0005-0000-0000-000089480000}"/>
    <cellStyle name="PrePop Units (0) 5" xfId="3048" xr:uid="{00000000-0005-0000-0000-00008A480000}"/>
    <cellStyle name="PrePop Units (0) 6" xfId="3049" xr:uid="{00000000-0005-0000-0000-00008B480000}"/>
    <cellStyle name="PrePop Units (0) 7" xfId="3050" xr:uid="{00000000-0005-0000-0000-00008C480000}"/>
    <cellStyle name="PrePop Units (0) 8" xfId="3051" xr:uid="{00000000-0005-0000-0000-00008D480000}"/>
    <cellStyle name="PrePop Units (0) 9" xfId="3052" xr:uid="{00000000-0005-0000-0000-00008E480000}"/>
    <cellStyle name="PrePop Units (1)" xfId="3053" xr:uid="{00000000-0005-0000-0000-00008F480000}"/>
    <cellStyle name="PrePop Units (1) 10" xfId="3054" xr:uid="{00000000-0005-0000-0000-000090480000}"/>
    <cellStyle name="PrePop Units (1) 11" xfId="3055" xr:uid="{00000000-0005-0000-0000-000091480000}"/>
    <cellStyle name="PrePop Units (1) 12" xfId="3056" xr:uid="{00000000-0005-0000-0000-000092480000}"/>
    <cellStyle name="PrePop Units (1) 13" xfId="3057" xr:uid="{00000000-0005-0000-0000-000093480000}"/>
    <cellStyle name="PrePop Units (1) 14" xfId="3058" xr:uid="{00000000-0005-0000-0000-000094480000}"/>
    <cellStyle name="PrePop Units (1) 15" xfId="3059" xr:uid="{00000000-0005-0000-0000-000095480000}"/>
    <cellStyle name="PrePop Units (1) 16" xfId="3060" xr:uid="{00000000-0005-0000-0000-000096480000}"/>
    <cellStyle name="PrePop Units (1) 2" xfId="3061" xr:uid="{00000000-0005-0000-0000-000097480000}"/>
    <cellStyle name="PrePop Units (1) 3" xfId="3062" xr:uid="{00000000-0005-0000-0000-000098480000}"/>
    <cellStyle name="PrePop Units (1) 4" xfId="3063" xr:uid="{00000000-0005-0000-0000-000099480000}"/>
    <cellStyle name="PrePop Units (1) 5" xfId="3064" xr:uid="{00000000-0005-0000-0000-00009A480000}"/>
    <cellStyle name="PrePop Units (1) 6" xfId="3065" xr:uid="{00000000-0005-0000-0000-00009B480000}"/>
    <cellStyle name="PrePop Units (1) 7" xfId="3066" xr:uid="{00000000-0005-0000-0000-00009C480000}"/>
    <cellStyle name="PrePop Units (1) 8" xfId="3067" xr:uid="{00000000-0005-0000-0000-00009D480000}"/>
    <cellStyle name="PrePop Units (1) 9" xfId="3068" xr:uid="{00000000-0005-0000-0000-00009E480000}"/>
    <cellStyle name="PrePop Units (2)" xfId="3069" xr:uid="{00000000-0005-0000-0000-00009F480000}"/>
    <cellStyle name="PrePop Units (2) 10" xfId="3070" xr:uid="{00000000-0005-0000-0000-0000A0480000}"/>
    <cellStyle name="PrePop Units (2) 11" xfId="3071" xr:uid="{00000000-0005-0000-0000-0000A1480000}"/>
    <cellStyle name="PrePop Units (2) 12" xfId="3072" xr:uid="{00000000-0005-0000-0000-0000A2480000}"/>
    <cellStyle name="PrePop Units (2) 13" xfId="3073" xr:uid="{00000000-0005-0000-0000-0000A3480000}"/>
    <cellStyle name="PrePop Units (2) 14" xfId="3074" xr:uid="{00000000-0005-0000-0000-0000A4480000}"/>
    <cellStyle name="PrePop Units (2) 15" xfId="3075" xr:uid="{00000000-0005-0000-0000-0000A5480000}"/>
    <cellStyle name="PrePop Units (2) 16" xfId="3076" xr:uid="{00000000-0005-0000-0000-0000A6480000}"/>
    <cellStyle name="PrePop Units (2) 2" xfId="3077" xr:uid="{00000000-0005-0000-0000-0000A7480000}"/>
    <cellStyle name="PrePop Units (2) 3" xfId="3078" xr:uid="{00000000-0005-0000-0000-0000A8480000}"/>
    <cellStyle name="PrePop Units (2) 4" xfId="3079" xr:uid="{00000000-0005-0000-0000-0000A9480000}"/>
    <cellStyle name="PrePop Units (2) 5" xfId="3080" xr:uid="{00000000-0005-0000-0000-0000AA480000}"/>
    <cellStyle name="PrePop Units (2) 6" xfId="3081" xr:uid="{00000000-0005-0000-0000-0000AB480000}"/>
    <cellStyle name="PrePop Units (2) 7" xfId="3082" xr:uid="{00000000-0005-0000-0000-0000AC480000}"/>
    <cellStyle name="PrePop Units (2) 8" xfId="3083" xr:uid="{00000000-0005-0000-0000-0000AD480000}"/>
    <cellStyle name="PrePop Units (2) 9" xfId="3084" xr:uid="{00000000-0005-0000-0000-0000AE480000}"/>
    <cellStyle name="pricing" xfId="3085" xr:uid="{00000000-0005-0000-0000-0000AF480000}"/>
    <cellStyle name="pricing 2" xfId="3086" xr:uid="{00000000-0005-0000-0000-0000B0480000}"/>
    <cellStyle name="PSChar" xfId="3087" xr:uid="{00000000-0005-0000-0000-0000B1480000}"/>
    <cellStyle name="PSHeading" xfId="3088" xr:uid="{00000000-0005-0000-0000-0000B2480000}"/>
    <cellStyle name="Quantity" xfId="3089" xr:uid="{00000000-0005-0000-0000-0000B3480000}"/>
    <cellStyle name="regstoresfromspecstores" xfId="3090" xr:uid="{00000000-0005-0000-0000-0000B4480000}"/>
    <cellStyle name="regstoresfromspecstores 2" xfId="3091" xr:uid="{00000000-0005-0000-0000-0000B5480000}"/>
    <cellStyle name="RevList" xfId="3092" xr:uid="{00000000-0005-0000-0000-0000B6480000}"/>
    <cellStyle name="rlink_tiªn l­în_x005f_x001b_Hyperlink_TONG HOP KINH PHI" xfId="3093" xr:uid="{00000000-0005-0000-0000-0000B7480000}"/>
    <cellStyle name="rmal_ADAdot" xfId="3094" xr:uid="{00000000-0005-0000-0000-0000B8480000}"/>
    <cellStyle name="S—_x0008_" xfId="3095" xr:uid="{00000000-0005-0000-0000-0000B9480000}"/>
    <cellStyle name="S—_x0008_ 2" xfId="3096" xr:uid="{00000000-0005-0000-0000-0000BA480000}"/>
    <cellStyle name="s]_x000a__x000a_spooler=yes_x000a__x000a_load=_x000a__x000a_Beep=yes_x000a__x000a_NullPort=None_x000a__x000a_BorderWidth=3_x000a__x000a_CursorBlinkRate=1200_x000a__x000a_DoubleClickSpeed=452_x000a__x000a_Programs=co" xfId="3097" xr:uid="{00000000-0005-0000-0000-0000BB480000}"/>
    <cellStyle name="s]_x000d__x000a_spooler=yes_x000d__x000a_load=_x000d__x000a_Beep=yes_x000d__x000a_NullPort=None_x000d__x000a_BorderWidth=3_x000d__x000a_CursorBlinkRate=1200_x000d__x000a_DoubleClickSpeed=452_x000d__x000a_Programs=co" xfId="3098" xr:uid="{00000000-0005-0000-0000-0000BC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D480000}"/>
    <cellStyle name="S—_x0008__KH TPCP vung TNB (03-1-2012)" xfId="3100" xr:uid="{00000000-0005-0000-0000-0000BE480000}"/>
    <cellStyle name="S—_x005f_x0008_" xfId="3101" xr:uid="{00000000-0005-0000-0000-0000BF480000}"/>
    <cellStyle name="SAPBEXaggData" xfId="3102" xr:uid="{00000000-0005-0000-0000-0000C0480000}"/>
    <cellStyle name="SAPBEXaggData 2" xfId="3103" xr:uid="{00000000-0005-0000-0000-0000C1480000}"/>
    <cellStyle name="SAPBEXaggDataEmph" xfId="3104" xr:uid="{00000000-0005-0000-0000-0000C2480000}"/>
    <cellStyle name="SAPBEXaggDataEmph 2" xfId="3105" xr:uid="{00000000-0005-0000-0000-0000C3480000}"/>
    <cellStyle name="SAPBEXaggItem" xfId="3106" xr:uid="{00000000-0005-0000-0000-0000C4480000}"/>
    <cellStyle name="SAPBEXaggItem 2" xfId="3107" xr:uid="{00000000-0005-0000-0000-0000C5480000}"/>
    <cellStyle name="SAPBEXchaText" xfId="3108" xr:uid="{00000000-0005-0000-0000-0000C6480000}"/>
    <cellStyle name="SAPBEXchaText 2" xfId="3109" xr:uid="{00000000-0005-0000-0000-0000C7480000}"/>
    <cellStyle name="SAPBEXexcBad7" xfId="3110" xr:uid="{00000000-0005-0000-0000-0000C8480000}"/>
    <cellStyle name="SAPBEXexcBad7 2" xfId="3111" xr:uid="{00000000-0005-0000-0000-0000C9480000}"/>
    <cellStyle name="SAPBEXexcBad8" xfId="3112" xr:uid="{00000000-0005-0000-0000-0000CA480000}"/>
    <cellStyle name="SAPBEXexcBad8 2" xfId="3113" xr:uid="{00000000-0005-0000-0000-0000CB480000}"/>
    <cellStyle name="SAPBEXexcBad9" xfId="3114" xr:uid="{00000000-0005-0000-0000-0000CC480000}"/>
    <cellStyle name="SAPBEXexcBad9 2" xfId="3115" xr:uid="{00000000-0005-0000-0000-0000CD480000}"/>
    <cellStyle name="SAPBEXexcCritical4" xfId="3116" xr:uid="{00000000-0005-0000-0000-0000CE480000}"/>
    <cellStyle name="SAPBEXexcCritical4 2" xfId="3117" xr:uid="{00000000-0005-0000-0000-0000CF480000}"/>
    <cellStyle name="SAPBEXexcCritical5" xfId="3118" xr:uid="{00000000-0005-0000-0000-0000D0480000}"/>
    <cellStyle name="SAPBEXexcCritical5 2" xfId="3119" xr:uid="{00000000-0005-0000-0000-0000D1480000}"/>
    <cellStyle name="SAPBEXexcCritical6" xfId="3120" xr:uid="{00000000-0005-0000-0000-0000D2480000}"/>
    <cellStyle name="SAPBEXexcCritical6 2" xfId="3121" xr:uid="{00000000-0005-0000-0000-0000D3480000}"/>
    <cellStyle name="SAPBEXexcGood1" xfId="3122" xr:uid="{00000000-0005-0000-0000-0000D4480000}"/>
    <cellStyle name="SAPBEXexcGood1 2" xfId="3123" xr:uid="{00000000-0005-0000-0000-0000D5480000}"/>
    <cellStyle name="SAPBEXexcGood2" xfId="3124" xr:uid="{00000000-0005-0000-0000-0000D6480000}"/>
    <cellStyle name="SAPBEXexcGood2 2" xfId="3125" xr:uid="{00000000-0005-0000-0000-0000D7480000}"/>
    <cellStyle name="SAPBEXexcGood3" xfId="3126" xr:uid="{00000000-0005-0000-0000-0000D8480000}"/>
    <cellStyle name="SAPBEXexcGood3 2" xfId="3127" xr:uid="{00000000-0005-0000-0000-0000D9480000}"/>
    <cellStyle name="SAPBEXfilterDrill" xfId="3128" xr:uid="{00000000-0005-0000-0000-0000DA480000}"/>
    <cellStyle name="SAPBEXfilterDrill 2" xfId="3129" xr:uid="{00000000-0005-0000-0000-0000DB480000}"/>
    <cellStyle name="SAPBEXfilterItem" xfId="3130" xr:uid="{00000000-0005-0000-0000-0000DC480000}"/>
    <cellStyle name="SAPBEXfilterItem 2" xfId="3131" xr:uid="{00000000-0005-0000-0000-0000DD480000}"/>
    <cellStyle name="SAPBEXfilterText" xfId="3132" xr:uid="{00000000-0005-0000-0000-0000DE480000}"/>
    <cellStyle name="SAPBEXfilterText 2" xfId="3133" xr:uid="{00000000-0005-0000-0000-0000DF480000}"/>
    <cellStyle name="SAPBEXformats" xfId="3134" xr:uid="{00000000-0005-0000-0000-0000E0480000}"/>
    <cellStyle name="SAPBEXformats 2" xfId="3135" xr:uid="{00000000-0005-0000-0000-0000E1480000}"/>
    <cellStyle name="SAPBEXheaderItem" xfId="3136" xr:uid="{00000000-0005-0000-0000-0000E2480000}"/>
    <cellStyle name="SAPBEXheaderItem 2" xfId="3137" xr:uid="{00000000-0005-0000-0000-0000E3480000}"/>
    <cellStyle name="SAPBEXheaderText" xfId="3138" xr:uid="{00000000-0005-0000-0000-0000E4480000}"/>
    <cellStyle name="SAPBEXheaderText 2" xfId="3139" xr:uid="{00000000-0005-0000-0000-0000E5480000}"/>
    <cellStyle name="SAPBEXresData" xfId="3140" xr:uid="{00000000-0005-0000-0000-0000E6480000}"/>
    <cellStyle name="SAPBEXresData 2" xfId="3141" xr:uid="{00000000-0005-0000-0000-0000E7480000}"/>
    <cellStyle name="SAPBEXresDataEmph" xfId="3142" xr:uid="{00000000-0005-0000-0000-0000E8480000}"/>
    <cellStyle name="SAPBEXresDataEmph 2" xfId="3143" xr:uid="{00000000-0005-0000-0000-0000E9480000}"/>
    <cellStyle name="SAPBEXresItem" xfId="3144" xr:uid="{00000000-0005-0000-0000-0000EA480000}"/>
    <cellStyle name="SAPBEXresItem 2" xfId="3145" xr:uid="{00000000-0005-0000-0000-0000EB480000}"/>
    <cellStyle name="SAPBEXstdData" xfId="3146" xr:uid="{00000000-0005-0000-0000-0000EC480000}"/>
    <cellStyle name="SAPBEXstdData 2" xfId="3147" xr:uid="{00000000-0005-0000-0000-0000ED480000}"/>
    <cellStyle name="SAPBEXstdDataEmph" xfId="3148" xr:uid="{00000000-0005-0000-0000-0000EE480000}"/>
    <cellStyle name="SAPBEXstdDataEmph 2" xfId="3149" xr:uid="{00000000-0005-0000-0000-0000EF480000}"/>
    <cellStyle name="SAPBEXstdItem" xfId="3150" xr:uid="{00000000-0005-0000-0000-0000F0480000}"/>
    <cellStyle name="SAPBEXstdItem 2" xfId="3151" xr:uid="{00000000-0005-0000-0000-0000F1480000}"/>
    <cellStyle name="SAPBEXtitle" xfId="3152" xr:uid="{00000000-0005-0000-0000-0000F2480000}"/>
    <cellStyle name="SAPBEXtitle 2" xfId="3153" xr:uid="{00000000-0005-0000-0000-0000F3480000}"/>
    <cellStyle name="SAPBEXundefined" xfId="3154" xr:uid="{00000000-0005-0000-0000-0000F4480000}"/>
    <cellStyle name="SAPBEXundefined 2" xfId="3155" xr:uid="{00000000-0005-0000-0000-0000F5480000}"/>
    <cellStyle name="serJet 1200 Series PCL 6" xfId="3156" xr:uid="{00000000-0005-0000-0000-0000F6480000}"/>
    <cellStyle name="SHADEDSTORES" xfId="3157" xr:uid="{00000000-0005-0000-0000-0000F7480000}"/>
    <cellStyle name="SHADEDSTORES 2" xfId="3158" xr:uid="{00000000-0005-0000-0000-0000F8480000}"/>
    <cellStyle name="SHADEDSTORES 2 2" xfId="4799" xr:uid="{00000000-0005-0000-0000-0000F9480000}"/>
    <cellStyle name="SHADEDSTORES 2 2 2" xfId="5618" xr:uid="{00000000-0005-0000-0000-0000FA480000}"/>
    <cellStyle name="SHADEDSTORES 2 3" xfId="5617" xr:uid="{00000000-0005-0000-0000-0000FB480000}"/>
    <cellStyle name="SHADEDSTORES 3" xfId="4800" xr:uid="{00000000-0005-0000-0000-0000FC480000}"/>
    <cellStyle name="SHADEDSTORES 3 2" xfId="5619" xr:uid="{00000000-0005-0000-0000-0000FD480000}"/>
    <cellStyle name="SHADEDSTORES 4" xfId="5616" xr:uid="{00000000-0005-0000-0000-0000FE480000}"/>
    <cellStyle name="songuyen" xfId="3159" xr:uid="{00000000-0005-0000-0000-0000FF480000}"/>
    <cellStyle name="specstores" xfId="3160" xr:uid="{00000000-0005-0000-0000-000000490000}"/>
    <cellStyle name="Standard_AAbgleich" xfId="3161" xr:uid="{00000000-0005-0000-0000-000001490000}"/>
    <cellStyle name="STTDG" xfId="3162" xr:uid="{00000000-0005-0000-0000-000002490000}"/>
    <cellStyle name="style" xfId="4801" xr:uid="{00000000-0005-0000-0000-000003490000}"/>
    <cellStyle name="Style 1" xfId="3163" xr:uid="{00000000-0005-0000-0000-000004490000}"/>
    <cellStyle name="Style 1 2" xfId="3164" xr:uid="{00000000-0005-0000-0000-000005490000}"/>
    <cellStyle name="Style 1 2 2" xfId="4802" xr:uid="{00000000-0005-0000-0000-000006490000}"/>
    <cellStyle name="Style 1 3" xfId="3165" xr:uid="{00000000-0005-0000-0000-000007490000}"/>
    <cellStyle name="Style 1 3 2" xfId="4803" xr:uid="{00000000-0005-0000-0000-000008490000}"/>
    <cellStyle name="Style 1 4" xfId="4804" xr:uid="{00000000-0005-0000-0000-000009490000}"/>
    <cellStyle name="Style 1 5" xfId="4805" xr:uid="{00000000-0005-0000-0000-00000A490000}"/>
    <cellStyle name="Style 1 6" xfId="5218" xr:uid="{00000000-0005-0000-0000-00000B490000}"/>
    <cellStyle name="Style 10" xfId="3166" xr:uid="{00000000-0005-0000-0000-00000C490000}"/>
    <cellStyle name="Style 10 2" xfId="3167" xr:uid="{00000000-0005-0000-0000-00000D490000}"/>
    <cellStyle name="Style 100" xfId="3168" xr:uid="{00000000-0005-0000-0000-00000E490000}"/>
    <cellStyle name="Style 101" xfId="3169" xr:uid="{00000000-0005-0000-0000-00000F490000}"/>
    <cellStyle name="Style 102" xfId="3170" xr:uid="{00000000-0005-0000-0000-000010490000}"/>
    <cellStyle name="Style 103" xfId="3171" xr:uid="{00000000-0005-0000-0000-000011490000}"/>
    <cellStyle name="Style 104" xfId="3172" xr:uid="{00000000-0005-0000-0000-000012490000}"/>
    <cellStyle name="Style 105" xfId="3173" xr:uid="{00000000-0005-0000-0000-000013490000}"/>
    <cellStyle name="Style 106" xfId="3174" xr:uid="{00000000-0005-0000-0000-000014490000}"/>
    <cellStyle name="Style 107" xfId="3175" xr:uid="{00000000-0005-0000-0000-000015490000}"/>
    <cellStyle name="Style 108" xfId="3176" xr:uid="{00000000-0005-0000-0000-000016490000}"/>
    <cellStyle name="Style 109" xfId="3177" xr:uid="{00000000-0005-0000-0000-000017490000}"/>
    <cellStyle name="Style 11" xfId="3178" xr:uid="{00000000-0005-0000-0000-000018490000}"/>
    <cellStyle name="Style 11 2" xfId="3179" xr:uid="{00000000-0005-0000-0000-000019490000}"/>
    <cellStyle name="Style 110" xfId="3180" xr:uid="{00000000-0005-0000-0000-00001A490000}"/>
    <cellStyle name="Style 111" xfId="3181" xr:uid="{00000000-0005-0000-0000-00001B490000}"/>
    <cellStyle name="Style 112" xfId="3182" xr:uid="{00000000-0005-0000-0000-00001C490000}"/>
    <cellStyle name="Style 113" xfId="3183" xr:uid="{00000000-0005-0000-0000-00001D490000}"/>
    <cellStyle name="Style 114" xfId="3184" xr:uid="{00000000-0005-0000-0000-00001E490000}"/>
    <cellStyle name="Style 115" xfId="3185" xr:uid="{00000000-0005-0000-0000-00001F490000}"/>
    <cellStyle name="Style 116" xfId="3186" xr:uid="{00000000-0005-0000-0000-000020490000}"/>
    <cellStyle name="Style 117" xfId="3187" xr:uid="{00000000-0005-0000-0000-000021490000}"/>
    <cellStyle name="Style 118" xfId="3188" xr:uid="{00000000-0005-0000-0000-000022490000}"/>
    <cellStyle name="Style 119" xfId="3189" xr:uid="{00000000-0005-0000-0000-000023490000}"/>
    <cellStyle name="Style 12" xfId="3190" xr:uid="{00000000-0005-0000-0000-000024490000}"/>
    <cellStyle name="Style 12 2" xfId="3191" xr:uid="{00000000-0005-0000-0000-000025490000}"/>
    <cellStyle name="Style 120" xfId="3192" xr:uid="{00000000-0005-0000-0000-000026490000}"/>
    <cellStyle name="Style 121" xfId="3193" xr:uid="{00000000-0005-0000-0000-000027490000}"/>
    <cellStyle name="Style 122" xfId="3194" xr:uid="{00000000-0005-0000-0000-000028490000}"/>
    <cellStyle name="Style 123" xfId="3195" xr:uid="{00000000-0005-0000-0000-000029490000}"/>
    <cellStyle name="Style 124" xfId="3196" xr:uid="{00000000-0005-0000-0000-00002A490000}"/>
    <cellStyle name="Style 125" xfId="3197" xr:uid="{00000000-0005-0000-0000-00002B490000}"/>
    <cellStyle name="Style 126" xfId="3198" xr:uid="{00000000-0005-0000-0000-00002C490000}"/>
    <cellStyle name="Style 127" xfId="3199" xr:uid="{00000000-0005-0000-0000-00002D490000}"/>
    <cellStyle name="Style 128" xfId="3200" xr:uid="{00000000-0005-0000-0000-00002E490000}"/>
    <cellStyle name="Style 129" xfId="3201" xr:uid="{00000000-0005-0000-0000-00002F490000}"/>
    <cellStyle name="Style 13" xfId="3202" xr:uid="{00000000-0005-0000-0000-000030490000}"/>
    <cellStyle name="Style 13 2" xfId="3203" xr:uid="{00000000-0005-0000-0000-000031490000}"/>
    <cellStyle name="Style 130" xfId="3204" xr:uid="{00000000-0005-0000-0000-000032490000}"/>
    <cellStyle name="Style 131" xfId="3205" xr:uid="{00000000-0005-0000-0000-000033490000}"/>
    <cellStyle name="Style 132" xfId="3206" xr:uid="{00000000-0005-0000-0000-000034490000}"/>
    <cellStyle name="Style 133" xfId="3207" xr:uid="{00000000-0005-0000-0000-000035490000}"/>
    <cellStyle name="Style 134" xfId="3208" xr:uid="{00000000-0005-0000-0000-000036490000}"/>
    <cellStyle name="Style 135" xfId="3209" xr:uid="{00000000-0005-0000-0000-000037490000}"/>
    <cellStyle name="Style 136" xfId="3210" xr:uid="{00000000-0005-0000-0000-000038490000}"/>
    <cellStyle name="Style 137" xfId="3211" xr:uid="{00000000-0005-0000-0000-000039490000}"/>
    <cellStyle name="Style 138" xfId="3212" xr:uid="{00000000-0005-0000-0000-00003A490000}"/>
    <cellStyle name="Style 139" xfId="3213" xr:uid="{00000000-0005-0000-0000-00003B490000}"/>
    <cellStyle name="Style 14" xfId="3214" xr:uid="{00000000-0005-0000-0000-00003C490000}"/>
    <cellStyle name="Style 14 2" xfId="3215" xr:uid="{00000000-0005-0000-0000-00003D490000}"/>
    <cellStyle name="Style 140" xfId="3216" xr:uid="{00000000-0005-0000-0000-00003E490000}"/>
    <cellStyle name="Style 141" xfId="3217" xr:uid="{00000000-0005-0000-0000-00003F490000}"/>
    <cellStyle name="Style 142" xfId="3218" xr:uid="{00000000-0005-0000-0000-000040490000}"/>
    <cellStyle name="Style 143" xfId="3219" xr:uid="{00000000-0005-0000-0000-000041490000}"/>
    <cellStyle name="Style 144" xfId="3220" xr:uid="{00000000-0005-0000-0000-000042490000}"/>
    <cellStyle name="Style 145" xfId="3221" xr:uid="{00000000-0005-0000-0000-000043490000}"/>
    <cellStyle name="Style 146" xfId="3222" xr:uid="{00000000-0005-0000-0000-000044490000}"/>
    <cellStyle name="Style 147" xfId="3223" xr:uid="{00000000-0005-0000-0000-000045490000}"/>
    <cellStyle name="Style 148" xfId="3224" xr:uid="{00000000-0005-0000-0000-000046490000}"/>
    <cellStyle name="Style 149" xfId="3225" xr:uid="{00000000-0005-0000-0000-000047490000}"/>
    <cellStyle name="Style 15" xfId="3226" xr:uid="{00000000-0005-0000-0000-000048490000}"/>
    <cellStyle name="Style 15 2" xfId="3227" xr:uid="{00000000-0005-0000-0000-000049490000}"/>
    <cellStyle name="Style 150" xfId="3228" xr:uid="{00000000-0005-0000-0000-00004A490000}"/>
    <cellStyle name="Style 151" xfId="3229" xr:uid="{00000000-0005-0000-0000-00004B490000}"/>
    <cellStyle name="Style 152" xfId="3230" xr:uid="{00000000-0005-0000-0000-00004C490000}"/>
    <cellStyle name="Style 153" xfId="3231" xr:uid="{00000000-0005-0000-0000-00004D490000}"/>
    <cellStyle name="Style 154" xfId="3232" xr:uid="{00000000-0005-0000-0000-00004E490000}"/>
    <cellStyle name="Style 155" xfId="3233" xr:uid="{00000000-0005-0000-0000-00004F490000}"/>
    <cellStyle name="Style 16" xfId="3234" xr:uid="{00000000-0005-0000-0000-000050490000}"/>
    <cellStyle name="Style 16 2" xfId="3235" xr:uid="{00000000-0005-0000-0000-000051490000}"/>
    <cellStyle name="Style 17" xfId="3236" xr:uid="{00000000-0005-0000-0000-000052490000}"/>
    <cellStyle name="Style 17 2" xfId="3237" xr:uid="{00000000-0005-0000-0000-000053490000}"/>
    <cellStyle name="Style 18" xfId="3238" xr:uid="{00000000-0005-0000-0000-000054490000}"/>
    <cellStyle name="Style 18 2" xfId="3239" xr:uid="{00000000-0005-0000-0000-000055490000}"/>
    <cellStyle name="Style 19" xfId="3240" xr:uid="{00000000-0005-0000-0000-000056490000}"/>
    <cellStyle name="Style 19 2" xfId="3241" xr:uid="{00000000-0005-0000-0000-000057490000}"/>
    <cellStyle name="Style 2" xfId="3242" xr:uid="{00000000-0005-0000-0000-000058490000}"/>
    <cellStyle name="Style 2 2" xfId="3243" xr:uid="{00000000-0005-0000-0000-000059490000}"/>
    <cellStyle name="Style 20" xfId="3244" xr:uid="{00000000-0005-0000-0000-00005A490000}"/>
    <cellStyle name="Style 20 2" xfId="3245" xr:uid="{00000000-0005-0000-0000-00005B490000}"/>
    <cellStyle name="Style 21" xfId="3246" xr:uid="{00000000-0005-0000-0000-00005C490000}"/>
    <cellStyle name="Style 21 2" xfId="3247" xr:uid="{00000000-0005-0000-0000-00005D490000}"/>
    <cellStyle name="Style 22" xfId="3248" xr:uid="{00000000-0005-0000-0000-00005E490000}"/>
    <cellStyle name="Style 22 2" xfId="3249" xr:uid="{00000000-0005-0000-0000-00005F490000}"/>
    <cellStyle name="Style 23" xfId="3250" xr:uid="{00000000-0005-0000-0000-000060490000}"/>
    <cellStyle name="Style 23 2" xfId="3251" xr:uid="{00000000-0005-0000-0000-000061490000}"/>
    <cellStyle name="Style 24" xfId="3252" xr:uid="{00000000-0005-0000-0000-000062490000}"/>
    <cellStyle name="Style 24 2" xfId="3253" xr:uid="{00000000-0005-0000-0000-000063490000}"/>
    <cellStyle name="Style 25" xfId="3254" xr:uid="{00000000-0005-0000-0000-000064490000}"/>
    <cellStyle name="Style 25 2" xfId="3255" xr:uid="{00000000-0005-0000-0000-000065490000}"/>
    <cellStyle name="Style 26" xfId="3256" xr:uid="{00000000-0005-0000-0000-000066490000}"/>
    <cellStyle name="Style 26 2" xfId="3257" xr:uid="{00000000-0005-0000-0000-000067490000}"/>
    <cellStyle name="Style 27" xfId="3258" xr:uid="{00000000-0005-0000-0000-000068490000}"/>
    <cellStyle name="Style 27 2" xfId="3259" xr:uid="{00000000-0005-0000-0000-000069490000}"/>
    <cellStyle name="Style 28" xfId="3260" xr:uid="{00000000-0005-0000-0000-00006A490000}"/>
    <cellStyle name="Style 28 2" xfId="3261" xr:uid="{00000000-0005-0000-0000-00006B490000}"/>
    <cellStyle name="Style 29" xfId="3262" xr:uid="{00000000-0005-0000-0000-00006C490000}"/>
    <cellStyle name="Style 29 2" xfId="3263" xr:uid="{00000000-0005-0000-0000-00006D490000}"/>
    <cellStyle name="Style 3" xfId="3264" xr:uid="{00000000-0005-0000-0000-00006E490000}"/>
    <cellStyle name="Style 3 2" xfId="3265" xr:uid="{00000000-0005-0000-0000-00006F490000}"/>
    <cellStyle name="Style 30" xfId="3266" xr:uid="{00000000-0005-0000-0000-000070490000}"/>
    <cellStyle name="Style 30 2" xfId="3267" xr:uid="{00000000-0005-0000-0000-000071490000}"/>
    <cellStyle name="Style 31" xfId="3268" xr:uid="{00000000-0005-0000-0000-000072490000}"/>
    <cellStyle name="Style 31 2" xfId="3269" xr:uid="{00000000-0005-0000-0000-000073490000}"/>
    <cellStyle name="Style 32" xfId="3270" xr:uid="{00000000-0005-0000-0000-000074490000}"/>
    <cellStyle name="Style 32 2" xfId="3271" xr:uid="{00000000-0005-0000-0000-000075490000}"/>
    <cellStyle name="Style 33" xfId="3272" xr:uid="{00000000-0005-0000-0000-000076490000}"/>
    <cellStyle name="Style 33 2" xfId="3273" xr:uid="{00000000-0005-0000-0000-000077490000}"/>
    <cellStyle name="Style 34" xfId="3274" xr:uid="{00000000-0005-0000-0000-000078490000}"/>
    <cellStyle name="Style 34 2" xfId="3275" xr:uid="{00000000-0005-0000-0000-000079490000}"/>
    <cellStyle name="Style 35" xfId="3276" xr:uid="{00000000-0005-0000-0000-00007A490000}"/>
    <cellStyle name="Style 35 2" xfId="3277" xr:uid="{00000000-0005-0000-0000-00007B490000}"/>
    <cellStyle name="Style 36" xfId="3278" xr:uid="{00000000-0005-0000-0000-00007C490000}"/>
    <cellStyle name="Style 37" xfId="3279" xr:uid="{00000000-0005-0000-0000-00007D490000}"/>
    <cellStyle name="Style 37 2" xfId="3280" xr:uid="{00000000-0005-0000-0000-00007E490000}"/>
    <cellStyle name="Style 38" xfId="3281" xr:uid="{00000000-0005-0000-0000-00007F490000}"/>
    <cellStyle name="Style 38 2" xfId="3282" xr:uid="{00000000-0005-0000-0000-000080490000}"/>
    <cellStyle name="Style 39" xfId="3283" xr:uid="{00000000-0005-0000-0000-000081490000}"/>
    <cellStyle name="Style 39 2" xfId="3284" xr:uid="{00000000-0005-0000-0000-000082490000}"/>
    <cellStyle name="Style 4" xfId="3285" xr:uid="{00000000-0005-0000-0000-000083490000}"/>
    <cellStyle name="Style 4 2" xfId="3286" xr:uid="{00000000-0005-0000-0000-000084490000}"/>
    <cellStyle name="Style 40" xfId="3287" xr:uid="{00000000-0005-0000-0000-000085490000}"/>
    <cellStyle name="Style 40 2" xfId="3288" xr:uid="{00000000-0005-0000-0000-000086490000}"/>
    <cellStyle name="Style 41" xfId="3289" xr:uid="{00000000-0005-0000-0000-000087490000}"/>
    <cellStyle name="Style 41 2" xfId="3290" xr:uid="{00000000-0005-0000-0000-000088490000}"/>
    <cellStyle name="Style 42" xfId="3291" xr:uid="{00000000-0005-0000-0000-000089490000}"/>
    <cellStyle name="Style 42 2" xfId="3292" xr:uid="{00000000-0005-0000-0000-00008A490000}"/>
    <cellStyle name="Style 43" xfId="3293" xr:uid="{00000000-0005-0000-0000-00008B490000}"/>
    <cellStyle name="Style 43 2" xfId="3294" xr:uid="{00000000-0005-0000-0000-00008C490000}"/>
    <cellStyle name="Style 44" xfId="3295" xr:uid="{00000000-0005-0000-0000-00008D490000}"/>
    <cellStyle name="Style 44 2" xfId="3296" xr:uid="{00000000-0005-0000-0000-00008E490000}"/>
    <cellStyle name="Style 45" xfId="3297" xr:uid="{00000000-0005-0000-0000-00008F490000}"/>
    <cellStyle name="Style 45 2" xfId="3298" xr:uid="{00000000-0005-0000-0000-000090490000}"/>
    <cellStyle name="Style 46" xfId="3299" xr:uid="{00000000-0005-0000-0000-000091490000}"/>
    <cellStyle name="Style 46 2" xfId="3300" xr:uid="{00000000-0005-0000-0000-000092490000}"/>
    <cellStyle name="Style 47" xfId="3301" xr:uid="{00000000-0005-0000-0000-000093490000}"/>
    <cellStyle name="Style 47 2" xfId="3302" xr:uid="{00000000-0005-0000-0000-000094490000}"/>
    <cellStyle name="Style 48" xfId="3303" xr:uid="{00000000-0005-0000-0000-000095490000}"/>
    <cellStyle name="Style 48 2" xfId="3304" xr:uid="{00000000-0005-0000-0000-000096490000}"/>
    <cellStyle name="Style 49" xfId="3305" xr:uid="{00000000-0005-0000-0000-000097490000}"/>
    <cellStyle name="Style 49 2" xfId="3306" xr:uid="{00000000-0005-0000-0000-000098490000}"/>
    <cellStyle name="Style 5" xfId="3307" xr:uid="{00000000-0005-0000-0000-000099490000}"/>
    <cellStyle name="Style 50" xfId="3308" xr:uid="{00000000-0005-0000-0000-00009A490000}"/>
    <cellStyle name="Style 50 2" xfId="3309" xr:uid="{00000000-0005-0000-0000-00009B490000}"/>
    <cellStyle name="Style 51" xfId="3310" xr:uid="{00000000-0005-0000-0000-00009C490000}"/>
    <cellStyle name="Style 51 2" xfId="3311" xr:uid="{00000000-0005-0000-0000-00009D490000}"/>
    <cellStyle name="Style 52" xfId="3312" xr:uid="{00000000-0005-0000-0000-00009E490000}"/>
    <cellStyle name="Style 52 2" xfId="3313" xr:uid="{00000000-0005-0000-0000-00009F490000}"/>
    <cellStyle name="Style 53" xfId="3314" xr:uid="{00000000-0005-0000-0000-0000A0490000}"/>
    <cellStyle name="Style 53 2" xfId="3315" xr:uid="{00000000-0005-0000-0000-0000A1490000}"/>
    <cellStyle name="Style 54" xfId="3316" xr:uid="{00000000-0005-0000-0000-0000A2490000}"/>
    <cellStyle name="Style 54 2" xfId="3317" xr:uid="{00000000-0005-0000-0000-0000A3490000}"/>
    <cellStyle name="Style 55" xfId="3318" xr:uid="{00000000-0005-0000-0000-0000A4490000}"/>
    <cellStyle name="Style 55 2" xfId="3319" xr:uid="{00000000-0005-0000-0000-0000A5490000}"/>
    <cellStyle name="Style 56" xfId="3320" xr:uid="{00000000-0005-0000-0000-0000A6490000}"/>
    <cellStyle name="Style 57" xfId="3321" xr:uid="{00000000-0005-0000-0000-0000A7490000}"/>
    <cellStyle name="Style 58" xfId="3322" xr:uid="{00000000-0005-0000-0000-0000A8490000}"/>
    <cellStyle name="Style 59" xfId="3323" xr:uid="{00000000-0005-0000-0000-0000A9490000}"/>
    <cellStyle name="Style 6" xfId="3324" xr:uid="{00000000-0005-0000-0000-0000AA490000}"/>
    <cellStyle name="Style 6 2" xfId="3325" xr:uid="{00000000-0005-0000-0000-0000AB490000}"/>
    <cellStyle name="Style 60" xfId="3326" xr:uid="{00000000-0005-0000-0000-0000AC490000}"/>
    <cellStyle name="Style 61" xfId="3327" xr:uid="{00000000-0005-0000-0000-0000AD490000}"/>
    <cellStyle name="Style 62" xfId="3328" xr:uid="{00000000-0005-0000-0000-0000AE490000}"/>
    <cellStyle name="Style 63" xfId="3329" xr:uid="{00000000-0005-0000-0000-0000AF490000}"/>
    <cellStyle name="Style 64" xfId="3330" xr:uid="{00000000-0005-0000-0000-0000B0490000}"/>
    <cellStyle name="Style 65" xfId="3331" xr:uid="{00000000-0005-0000-0000-0000B1490000}"/>
    <cellStyle name="Style 66" xfId="3332" xr:uid="{00000000-0005-0000-0000-0000B2490000}"/>
    <cellStyle name="Style 67" xfId="3333" xr:uid="{00000000-0005-0000-0000-0000B3490000}"/>
    <cellStyle name="Style 68" xfId="3334" xr:uid="{00000000-0005-0000-0000-0000B4490000}"/>
    <cellStyle name="Style 69" xfId="3335" xr:uid="{00000000-0005-0000-0000-0000B5490000}"/>
    <cellStyle name="Style 7" xfId="3336" xr:uid="{00000000-0005-0000-0000-0000B6490000}"/>
    <cellStyle name="Style 7 2" xfId="3337" xr:uid="{00000000-0005-0000-0000-0000B7490000}"/>
    <cellStyle name="Style 70" xfId="3338" xr:uid="{00000000-0005-0000-0000-0000B8490000}"/>
    <cellStyle name="Style 71" xfId="3339" xr:uid="{00000000-0005-0000-0000-0000B9490000}"/>
    <cellStyle name="Style 72" xfId="3340" xr:uid="{00000000-0005-0000-0000-0000BA490000}"/>
    <cellStyle name="Style 73" xfId="3341" xr:uid="{00000000-0005-0000-0000-0000BB490000}"/>
    <cellStyle name="Style 74" xfId="3342" xr:uid="{00000000-0005-0000-0000-0000BC490000}"/>
    <cellStyle name="Style 75" xfId="3343" xr:uid="{00000000-0005-0000-0000-0000BD490000}"/>
    <cellStyle name="Style 76" xfId="3344" xr:uid="{00000000-0005-0000-0000-0000BE490000}"/>
    <cellStyle name="Style 77" xfId="3345" xr:uid="{00000000-0005-0000-0000-0000BF490000}"/>
    <cellStyle name="Style 78" xfId="3346" xr:uid="{00000000-0005-0000-0000-0000C0490000}"/>
    <cellStyle name="Style 79" xfId="3347" xr:uid="{00000000-0005-0000-0000-0000C1490000}"/>
    <cellStyle name="Style 8" xfId="3348" xr:uid="{00000000-0005-0000-0000-0000C2490000}"/>
    <cellStyle name="Style 8 2" xfId="3349" xr:uid="{00000000-0005-0000-0000-0000C3490000}"/>
    <cellStyle name="Style 80" xfId="3350" xr:uid="{00000000-0005-0000-0000-0000C4490000}"/>
    <cellStyle name="Style 81" xfId="3351" xr:uid="{00000000-0005-0000-0000-0000C5490000}"/>
    <cellStyle name="Style 82" xfId="3352" xr:uid="{00000000-0005-0000-0000-0000C6490000}"/>
    <cellStyle name="Style 83" xfId="3353" xr:uid="{00000000-0005-0000-0000-0000C7490000}"/>
    <cellStyle name="Style 84" xfId="3354" xr:uid="{00000000-0005-0000-0000-0000C8490000}"/>
    <cellStyle name="Style 85" xfId="3355" xr:uid="{00000000-0005-0000-0000-0000C9490000}"/>
    <cellStyle name="Style 86" xfId="3356" xr:uid="{00000000-0005-0000-0000-0000CA490000}"/>
    <cellStyle name="Style 87" xfId="3357" xr:uid="{00000000-0005-0000-0000-0000CB490000}"/>
    <cellStyle name="Style 88" xfId="3358" xr:uid="{00000000-0005-0000-0000-0000CC490000}"/>
    <cellStyle name="Style 89" xfId="3359" xr:uid="{00000000-0005-0000-0000-0000CD490000}"/>
    <cellStyle name="Style 9" xfId="3360" xr:uid="{00000000-0005-0000-0000-0000CE490000}"/>
    <cellStyle name="Style 9 2" xfId="3361" xr:uid="{00000000-0005-0000-0000-0000CF490000}"/>
    <cellStyle name="Style 90" xfId="3362" xr:uid="{00000000-0005-0000-0000-0000D0490000}"/>
    <cellStyle name="Style 91" xfId="3363" xr:uid="{00000000-0005-0000-0000-0000D1490000}"/>
    <cellStyle name="Style 92" xfId="3364" xr:uid="{00000000-0005-0000-0000-0000D2490000}"/>
    <cellStyle name="Style 93" xfId="3365" xr:uid="{00000000-0005-0000-0000-0000D3490000}"/>
    <cellStyle name="Style 94" xfId="3366" xr:uid="{00000000-0005-0000-0000-0000D4490000}"/>
    <cellStyle name="Style 95" xfId="3367" xr:uid="{00000000-0005-0000-0000-0000D5490000}"/>
    <cellStyle name="Style 96" xfId="3368" xr:uid="{00000000-0005-0000-0000-0000D6490000}"/>
    <cellStyle name="Style 97" xfId="3369" xr:uid="{00000000-0005-0000-0000-0000D7490000}"/>
    <cellStyle name="Style 98" xfId="3370" xr:uid="{00000000-0005-0000-0000-0000D8490000}"/>
    <cellStyle name="Style 99" xfId="3371" xr:uid="{00000000-0005-0000-0000-0000D9490000}"/>
    <cellStyle name="Style Date" xfId="3372" xr:uid="{00000000-0005-0000-0000-0000DA490000}"/>
    <cellStyle name="style_1" xfId="3373" xr:uid="{00000000-0005-0000-0000-0000DB490000}"/>
    <cellStyle name="subhead" xfId="3374" xr:uid="{00000000-0005-0000-0000-0000DC490000}"/>
    <cellStyle name="subhead 2" xfId="3375" xr:uid="{00000000-0005-0000-0000-0000DD490000}"/>
    <cellStyle name="Subtotal" xfId="3376" xr:uid="{00000000-0005-0000-0000-0000DE490000}"/>
    <cellStyle name="symbol" xfId="3377" xr:uid="{00000000-0005-0000-0000-0000DF490000}"/>
    <cellStyle name="T" xfId="3378" xr:uid="{00000000-0005-0000-0000-0000E0490000}"/>
    <cellStyle name="T 2" xfId="3379" xr:uid="{00000000-0005-0000-0000-0000E1490000}"/>
    <cellStyle name="T_15_10_2013 BC nhu cau von doi ung ODA (2014-2016) ngay 15102013 Sua" xfId="3380" xr:uid="{00000000-0005-0000-0000-0000E2490000}"/>
    <cellStyle name="T_bao cao" xfId="3381" xr:uid="{00000000-0005-0000-0000-0000E3490000}"/>
    <cellStyle name="T_bao cao 2" xfId="3382" xr:uid="{00000000-0005-0000-0000-0000E4490000}"/>
    <cellStyle name="T_bao cao phan bo KHDT 2011(final)" xfId="3383" xr:uid="{00000000-0005-0000-0000-0000E5490000}"/>
    <cellStyle name="T_Bao cao so lieu kiem toan nam 2007 sua" xfId="3384" xr:uid="{00000000-0005-0000-0000-0000E6490000}"/>
    <cellStyle name="T_Bao cao so lieu kiem toan nam 2007 sua 2" xfId="3385" xr:uid="{00000000-0005-0000-0000-0000E7490000}"/>
    <cellStyle name="T_Bao cao so lieu kiem toan nam 2007 sua_!1 1 bao cao giao KH ve HTCMT vung TNB   12-12-2011" xfId="3386" xr:uid="{00000000-0005-0000-0000-0000E8490000}"/>
    <cellStyle name="T_Bao cao so lieu kiem toan nam 2007 sua_!1 1 bao cao giao KH ve HTCMT vung TNB   12-12-2011 2" xfId="3387" xr:uid="{00000000-0005-0000-0000-0000E9490000}"/>
    <cellStyle name="T_Bao cao so lieu kiem toan nam 2007 sua_KH TPCP vung TNB (03-1-2012)" xfId="3388" xr:uid="{00000000-0005-0000-0000-0000EA490000}"/>
    <cellStyle name="T_Bao cao so lieu kiem toan nam 2007 sua_KH TPCP vung TNB (03-1-2012) 2" xfId="3389" xr:uid="{00000000-0005-0000-0000-0000EB490000}"/>
    <cellStyle name="T_bao cao_!1 1 bao cao giao KH ve HTCMT vung TNB   12-12-2011" xfId="3390" xr:uid="{00000000-0005-0000-0000-0000EC490000}"/>
    <cellStyle name="T_bao cao_!1 1 bao cao giao KH ve HTCMT vung TNB   12-12-2011 2" xfId="3391" xr:uid="{00000000-0005-0000-0000-0000ED490000}"/>
    <cellStyle name="T_bao cao_Bieu4HTMT" xfId="3392" xr:uid="{00000000-0005-0000-0000-0000EE490000}"/>
    <cellStyle name="T_bao cao_Bieu4HTMT 2" xfId="3393" xr:uid="{00000000-0005-0000-0000-0000EF490000}"/>
    <cellStyle name="T_bao cao_Bieu4HTMT_!1 1 bao cao giao KH ve HTCMT vung TNB   12-12-2011" xfId="3394" xr:uid="{00000000-0005-0000-0000-0000F0490000}"/>
    <cellStyle name="T_bao cao_Bieu4HTMT_!1 1 bao cao giao KH ve HTCMT vung TNB   12-12-2011 2" xfId="3395" xr:uid="{00000000-0005-0000-0000-0000F1490000}"/>
    <cellStyle name="T_bao cao_Bieu4HTMT_KH TPCP vung TNB (03-1-2012)" xfId="3396" xr:uid="{00000000-0005-0000-0000-0000F2490000}"/>
    <cellStyle name="T_bao cao_Bieu4HTMT_KH TPCP vung TNB (03-1-2012) 2" xfId="3397" xr:uid="{00000000-0005-0000-0000-0000F3490000}"/>
    <cellStyle name="T_bao cao_KH TPCP vung TNB (03-1-2012)" xfId="3398" xr:uid="{00000000-0005-0000-0000-0000F4490000}"/>
    <cellStyle name="T_bao cao_KH TPCP vung TNB (03-1-2012) 2" xfId="3399" xr:uid="{00000000-0005-0000-0000-0000F5490000}"/>
    <cellStyle name="T_BBTNG-06" xfId="3400" xr:uid="{00000000-0005-0000-0000-0000F6490000}"/>
    <cellStyle name="T_BBTNG-06 2" xfId="3401" xr:uid="{00000000-0005-0000-0000-0000F7490000}"/>
    <cellStyle name="T_BBTNG-06_!1 1 bao cao giao KH ve HTCMT vung TNB   12-12-2011" xfId="3402" xr:uid="{00000000-0005-0000-0000-0000F8490000}"/>
    <cellStyle name="T_BBTNG-06_!1 1 bao cao giao KH ve HTCMT vung TNB   12-12-2011 2" xfId="3403" xr:uid="{00000000-0005-0000-0000-0000F9490000}"/>
    <cellStyle name="T_BBTNG-06_Bieu4HTMT" xfId="3404" xr:uid="{00000000-0005-0000-0000-0000FA490000}"/>
    <cellStyle name="T_BBTNG-06_Bieu4HTMT 2" xfId="3405" xr:uid="{00000000-0005-0000-0000-0000FB490000}"/>
    <cellStyle name="T_BBTNG-06_Bieu4HTMT_!1 1 bao cao giao KH ve HTCMT vung TNB   12-12-2011" xfId="3406" xr:uid="{00000000-0005-0000-0000-0000FC490000}"/>
    <cellStyle name="T_BBTNG-06_Bieu4HTMT_!1 1 bao cao giao KH ve HTCMT vung TNB   12-12-2011 2" xfId="3407" xr:uid="{00000000-0005-0000-0000-0000FD490000}"/>
    <cellStyle name="T_BBTNG-06_Bieu4HTMT_KH TPCP vung TNB (03-1-2012)" xfId="3408" xr:uid="{00000000-0005-0000-0000-0000FE490000}"/>
    <cellStyle name="T_BBTNG-06_Bieu4HTMT_KH TPCP vung TNB (03-1-2012) 2" xfId="3409" xr:uid="{00000000-0005-0000-0000-0000FF490000}"/>
    <cellStyle name="T_BBTNG-06_KH TPCP vung TNB (03-1-2012)" xfId="3410" xr:uid="{00000000-0005-0000-0000-0000004A0000}"/>
    <cellStyle name="T_BBTNG-06_KH TPCP vung TNB (03-1-2012) 2" xfId="3411" xr:uid="{00000000-0005-0000-0000-0000014A0000}"/>
    <cellStyle name="T_BC  NAM 2007" xfId="3412" xr:uid="{00000000-0005-0000-0000-0000024A0000}"/>
    <cellStyle name="T_BC  NAM 2007 2" xfId="3413" xr:uid="{00000000-0005-0000-0000-0000034A0000}"/>
    <cellStyle name="T_BC CTMT-2008 Ttinh" xfId="3414" xr:uid="{00000000-0005-0000-0000-0000044A0000}"/>
    <cellStyle name="T_BC CTMT-2008 Ttinh 2" xfId="3415" xr:uid="{00000000-0005-0000-0000-0000054A0000}"/>
    <cellStyle name="T_BC CTMT-2008 Ttinh_!1 1 bao cao giao KH ve HTCMT vung TNB   12-12-2011" xfId="3416" xr:uid="{00000000-0005-0000-0000-0000064A0000}"/>
    <cellStyle name="T_BC CTMT-2008 Ttinh_!1 1 bao cao giao KH ve HTCMT vung TNB   12-12-2011 2" xfId="3417" xr:uid="{00000000-0005-0000-0000-0000074A0000}"/>
    <cellStyle name="T_BC CTMT-2008 Ttinh_KH TPCP vung TNB (03-1-2012)" xfId="3418" xr:uid="{00000000-0005-0000-0000-0000084A0000}"/>
    <cellStyle name="T_BC CTMT-2008 Ttinh_KH TPCP vung TNB (03-1-2012) 2" xfId="3419" xr:uid="{00000000-0005-0000-0000-0000094A0000}"/>
    <cellStyle name="T_BC nhu cau von doi ung ODA nganh NN (BKH)" xfId="3420" xr:uid="{00000000-0005-0000-0000-00000A4A0000}"/>
    <cellStyle name="T_BC nhu cau von doi ung ODA nganh NN (BKH)_05-12  KH trung han 2016-2020 - Liem Thinh edited" xfId="3421" xr:uid="{00000000-0005-0000-0000-00000B4A0000}"/>
    <cellStyle name="T_BC nhu cau von doi ung ODA nganh NN (BKH)_Copy of 05-12  KH trung han 2016-2020 - Liem Thinh edited (1)" xfId="3422" xr:uid="{00000000-0005-0000-0000-00000C4A0000}"/>
    <cellStyle name="T_BC Tai co cau (bieu TH)" xfId="3423" xr:uid="{00000000-0005-0000-0000-00000D4A0000}"/>
    <cellStyle name="T_BC Tai co cau (bieu TH)_05-12  KH trung han 2016-2020 - Liem Thinh edited" xfId="3424" xr:uid="{00000000-0005-0000-0000-00000E4A0000}"/>
    <cellStyle name="T_BC Tai co cau (bieu TH)_Copy of 05-12  KH trung han 2016-2020 - Liem Thinh edited (1)" xfId="3425" xr:uid="{00000000-0005-0000-0000-00000F4A0000}"/>
    <cellStyle name="T_Bieu 4.2 A, B KHCTgiong 2011" xfId="3426" xr:uid="{00000000-0005-0000-0000-0000104A0000}"/>
    <cellStyle name="T_Bieu 4.2 A, B KHCTgiong 2011 10" xfId="3427" xr:uid="{00000000-0005-0000-0000-0000114A0000}"/>
    <cellStyle name="T_Bieu 4.2 A, B KHCTgiong 2011 11" xfId="3428" xr:uid="{00000000-0005-0000-0000-0000124A0000}"/>
    <cellStyle name="T_Bieu 4.2 A, B KHCTgiong 2011 12" xfId="3429" xr:uid="{00000000-0005-0000-0000-0000134A0000}"/>
    <cellStyle name="T_Bieu 4.2 A, B KHCTgiong 2011 13" xfId="3430" xr:uid="{00000000-0005-0000-0000-0000144A0000}"/>
    <cellStyle name="T_Bieu 4.2 A, B KHCTgiong 2011 14" xfId="3431" xr:uid="{00000000-0005-0000-0000-0000154A0000}"/>
    <cellStyle name="T_Bieu 4.2 A, B KHCTgiong 2011 15" xfId="3432" xr:uid="{00000000-0005-0000-0000-0000164A0000}"/>
    <cellStyle name="T_Bieu 4.2 A, B KHCTgiong 2011 2" xfId="3433" xr:uid="{00000000-0005-0000-0000-0000174A0000}"/>
    <cellStyle name="T_Bieu 4.2 A, B KHCTgiong 2011 3" xfId="3434" xr:uid="{00000000-0005-0000-0000-0000184A0000}"/>
    <cellStyle name="T_Bieu 4.2 A, B KHCTgiong 2011 4" xfId="3435" xr:uid="{00000000-0005-0000-0000-0000194A0000}"/>
    <cellStyle name="T_Bieu 4.2 A, B KHCTgiong 2011 5" xfId="3436" xr:uid="{00000000-0005-0000-0000-00001A4A0000}"/>
    <cellStyle name="T_Bieu 4.2 A, B KHCTgiong 2011 6" xfId="3437" xr:uid="{00000000-0005-0000-0000-00001B4A0000}"/>
    <cellStyle name="T_Bieu 4.2 A, B KHCTgiong 2011 7" xfId="3438" xr:uid="{00000000-0005-0000-0000-00001C4A0000}"/>
    <cellStyle name="T_Bieu 4.2 A, B KHCTgiong 2011 8" xfId="3439" xr:uid="{00000000-0005-0000-0000-00001D4A0000}"/>
    <cellStyle name="T_Bieu 4.2 A, B KHCTgiong 2011 9" xfId="3440" xr:uid="{00000000-0005-0000-0000-00001E4A0000}"/>
    <cellStyle name="T_Bieu mau cong trinh khoi cong moi 3-4" xfId="3441" xr:uid="{00000000-0005-0000-0000-00001F4A0000}"/>
    <cellStyle name="T_Bieu mau cong trinh khoi cong moi 3-4 2" xfId="3442" xr:uid="{00000000-0005-0000-0000-0000204A0000}"/>
    <cellStyle name="T_Bieu mau cong trinh khoi cong moi 3-4_!1 1 bao cao giao KH ve HTCMT vung TNB   12-12-2011" xfId="3443" xr:uid="{00000000-0005-0000-0000-0000214A0000}"/>
    <cellStyle name="T_Bieu mau cong trinh khoi cong moi 3-4_!1 1 bao cao giao KH ve HTCMT vung TNB   12-12-2011 2" xfId="3444" xr:uid="{00000000-0005-0000-0000-0000224A0000}"/>
    <cellStyle name="T_Bieu mau cong trinh khoi cong moi 3-4_KH TPCP vung TNB (03-1-2012)" xfId="3445" xr:uid="{00000000-0005-0000-0000-0000234A0000}"/>
    <cellStyle name="T_Bieu mau cong trinh khoi cong moi 3-4_KH TPCP vung TNB (03-1-2012) 2" xfId="3446" xr:uid="{00000000-0005-0000-0000-0000244A0000}"/>
    <cellStyle name="T_Bieu mau danh muc du an thuoc CTMTQG nam 2008" xfId="3447" xr:uid="{00000000-0005-0000-0000-0000254A0000}"/>
    <cellStyle name="T_Bieu mau danh muc du an thuoc CTMTQG nam 2008 2" xfId="3448" xr:uid="{00000000-0005-0000-0000-0000264A0000}"/>
    <cellStyle name="T_Bieu mau danh muc du an thuoc CTMTQG nam 2008_!1 1 bao cao giao KH ve HTCMT vung TNB   12-12-2011" xfId="3449" xr:uid="{00000000-0005-0000-0000-0000274A0000}"/>
    <cellStyle name="T_Bieu mau danh muc du an thuoc CTMTQG nam 2008_!1 1 bao cao giao KH ve HTCMT vung TNB   12-12-2011 2" xfId="3450" xr:uid="{00000000-0005-0000-0000-0000284A0000}"/>
    <cellStyle name="T_Bieu mau danh muc du an thuoc CTMTQG nam 2008_KH TPCP vung TNB (03-1-2012)" xfId="3451" xr:uid="{00000000-0005-0000-0000-0000294A0000}"/>
    <cellStyle name="T_Bieu mau danh muc du an thuoc CTMTQG nam 2008_KH TPCP vung TNB (03-1-2012) 2" xfId="3452" xr:uid="{00000000-0005-0000-0000-00002A4A0000}"/>
    <cellStyle name="T_Bieu tong hop nhu cau ung 2011 da chon loc -Mien nui" xfId="3453" xr:uid="{00000000-0005-0000-0000-00002B4A0000}"/>
    <cellStyle name="T_Bieu tong hop nhu cau ung 2011 da chon loc -Mien nui 2" xfId="3454" xr:uid="{00000000-0005-0000-0000-00002C4A0000}"/>
    <cellStyle name="T_Bieu tong hop nhu cau ung 2011 da chon loc -Mien nui_!1 1 bao cao giao KH ve HTCMT vung TNB   12-12-2011" xfId="3455" xr:uid="{00000000-0005-0000-0000-00002D4A0000}"/>
    <cellStyle name="T_Bieu tong hop nhu cau ung 2011 da chon loc -Mien nui_!1 1 bao cao giao KH ve HTCMT vung TNB   12-12-2011 2" xfId="3456" xr:uid="{00000000-0005-0000-0000-00002E4A0000}"/>
    <cellStyle name="T_Bieu tong hop nhu cau ung 2011 da chon loc -Mien nui_KH TPCP vung TNB (03-1-2012)" xfId="3457" xr:uid="{00000000-0005-0000-0000-00002F4A0000}"/>
    <cellStyle name="T_Bieu tong hop nhu cau ung 2011 da chon loc -Mien nui_KH TPCP vung TNB (03-1-2012) 2" xfId="3458" xr:uid="{00000000-0005-0000-0000-0000304A0000}"/>
    <cellStyle name="T_Bieu3ODA" xfId="3459" xr:uid="{00000000-0005-0000-0000-0000314A0000}"/>
    <cellStyle name="T_Bieu3ODA 2" xfId="3460" xr:uid="{00000000-0005-0000-0000-0000324A0000}"/>
    <cellStyle name="T_Bieu3ODA_!1 1 bao cao giao KH ve HTCMT vung TNB   12-12-2011" xfId="3461" xr:uid="{00000000-0005-0000-0000-0000334A0000}"/>
    <cellStyle name="T_Bieu3ODA_!1 1 bao cao giao KH ve HTCMT vung TNB   12-12-2011 2" xfId="3462" xr:uid="{00000000-0005-0000-0000-0000344A0000}"/>
    <cellStyle name="T_Bieu3ODA_1" xfId="3463" xr:uid="{00000000-0005-0000-0000-0000354A0000}"/>
    <cellStyle name="T_Bieu3ODA_1 2" xfId="3464" xr:uid="{00000000-0005-0000-0000-0000364A0000}"/>
    <cellStyle name="T_Bieu3ODA_1_!1 1 bao cao giao KH ve HTCMT vung TNB   12-12-2011" xfId="3465" xr:uid="{00000000-0005-0000-0000-0000374A0000}"/>
    <cellStyle name="T_Bieu3ODA_1_!1 1 bao cao giao KH ve HTCMT vung TNB   12-12-2011 2" xfId="3466" xr:uid="{00000000-0005-0000-0000-0000384A0000}"/>
    <cellStyle name="T_Bieu3ODA_1_KH TPCP vung TNB (03-1-2012)" xfId="3467" xr:uid="{00000000-0005-0000-0000-0000394A0000}"/>
    <cellStyle name="T_Bieu3ODA_1_KH TPCP vung TNB (03-1-2012) 2" xfId="3468" xr:uid="{00000000-0005-0000-0000-00003A4A0000}"/>
    <cellStyle name="T_Bieu3ODA_KH TPCP vung TNB (03-1-2012)" xfId="3469" xr:uid="{00000000-0005-0000-0000-00003B4A0000}"/>
    <cellStyle name="T_Bieu3ODA_KH TPCP vung TNB (03-1-2012) 2" xfId="3470" xr:uid="{00000000-0005-0000-0000-00003C4A0000}"/>
    <cellStyle name="T_Bieu4HTMT" xfId="3471" xr:uid="{00000000-0005-0000-0000-00003D4A0000}"/>
    <cellStyle name="T_Bieu4HTMT 2" xfId="3472" xr:uid="{00000000-0005-0000-0000-00003E4A0000}"/>
    <cellStyle name="T_Bieu4HTMT_!1 1 bao cao giao KH ve HTCMT vung TNB   12-12-2011" xfId="3473" xr:uid="{00000000-0005-0000-0000-00003F4A0000}"/>
    <cellStyle name="T_Bieu4HTMT_!1 1 bao cao giao KH ve HTCMT vung TNB   12-12-2011 2" xfId="3474" xr:uid="{00000000-0005-0000-0000-0000404A0000}"/>
    <cellStyle name="T_Bieu4HTMT_KH TPCP vung TNB (03-1-2012)" xfId="3475" xr:uid="{00000000-0005-0000-0000-0000414A0000}"/>
    <cellStyle name="T_Bieu4HTMT_KH TPCP vung TNB (03-1-2012) 2" xfId="3476" xr:uid="{00000000-0005-0000-0000-0000424A0000}"/>
    <cellStyle name="T_bo sung von KCH nam 2010 va Du an tre kho khan" xfId="3477" xr:uid="{00000000-0005-0000-0000-0000434A0000}"/>
    <cellStyle name="T_bo sung von KCH nam 2010 va Du an tre kho khan 2" xfId="3478" xr:uid="{00000000-0005-0000-0000-0000444A0000}"/>
    <cellStyle name="T_bo sung von KCH nam 2010 va Du an tre kho khan_!1 1 bao cao giao KH ve HTCMT vung TNB   12-12-2011" xfId="3479" xr:uid="{00000000-0005-0000-0000-0000454A0000}"/>
    <cellStyle name="T_bo sung von KCH nam 2010 va Du an tre kho khan_!1 1 bao cao giao KH ve HTCMT vung TNB   12-12-2011 2" xfId="3480" xr:uid="{00000000-0005-0000-0000-0000464A0000}"/>
    <cellStyle name="T_bo sung von KCH nam 2010 va Du an tre kho khan_KH TPCP vung TNB (03-1-2012)" xfId="3481" xr:uid="{00000000-0005-0000-0000-0000474A0000}"/>
    <cellStyle name="T_bo sung von KCH nam 2010 va Du an tre kho khan_KH TPCP vung TNB (03-1-2012) 2" xfId="3482" xr:uid="{00000000-0005-0000-0000-0000484A0000}"/>
    <cellStyle name="T_Book1" xfId="3483" xr:uid="{00000000-0005-0000-0000-0000494A0000}"/>
    <cellStyle name="T_Book1 2" xfId="3484" xr:uid="{00000000-0005-0000-0000-00004A4A0000}"/>
    <cellStyle name="T_Book1 3" xfId="3485" xr:uid="{00000000-0005-0000-0000-00004B4A0000}"/>
    <cellStyle name="T_Book1_!1 1 bao cao giao KH ve HTCMT vung TNB   12-12-2011" xfId="3486" xr:uid="{00000000-0005-0000-0000-00004C4A0000}"/>
    <cellStyle name="T_Book1_!1 1 bao cao giao KH ve HTCMT vung TNB   12-12-2011 2" xfId="3487" xr:uid="{00000000-0005-0000-0000-00004D4A0000}"/>
    <cellStyle name="T_Book1_1" xfId="3488" xr:uid="{00000000-0005-0000-0000-00004E4A0000}"/>
    <cellStyle name="T_Book1_1 2" xfId="3489" xr:uid="{00000000-0005-0000-0000-00004F4A0000}"/>
    <cellStyle name="T_Book1_1_Bieu tong hop nhu cau ung 2011 da chon loc -Mien nui" xfId="3490" xr:uid="{00000000-0005-0000-0000-0000504A0000}"/>
    <cellStyle name="T_Book1_1_Bieu tong hop nhu cau ung 2011 da chon loc -Mien nui 2" xfId="3491" xr:uid="{00000000-0005-0000-0000-0000514A0000}"/>
    <cellStyle name="T_Book1_1_Bieu tong hop nhu cau ung 2011 da chon loc -Mien nui_!1 1 bao cao giao KH ve HTCMT vung TNB   12-12-2011" xfId="3492" xr:uid="{00000000-0005-0000-0000-0000524A0000}"/>
    <cellStyle name="T_Book1_1_Bieu tong hop nhu cau ung 2011 da chon loc -Mien nui_!1 1 bao cao giao KH ve HTCMT vung TNB   12-12-2011 2" xfId="3493" xr:uid="{00000000-0005-0000-0000-0000534A0000}"/>
    <cellStyle name="T_Book1_1_Bieu tong hop nhu cau ung 2011 da chon loc -Mien nui_KH TPCP vung TNB (03-1-2012)" xfId="3494" xr:uid="{00000000-0005-0000-0000-0000544A0000}"/>
    <cellStyle name="T_Book1_1_Bieu tong hop nhu cau ung 2011 da chon loc -Mien nui_KH TPCP vung TNB (03-1-2012) 2" xfId="3495" xr:uid="{00000000-0005-0000-0000-0000554A0000}"/>
    <cellStyle name="T_Book1_1_Bieu3ODA" xfId="3496" xr:uid="{00000000-0005-0000-0000-0000564A0000}"/>
    <cellStyle name="T_Book1_1_Bieu3ODA 2" xfId="3497" xr:uid="{00000000-0005-0000-0000-0000574A0000}"/>
    <cellStyle name="T_Book1_1_Bieu3ODA_!1 1 bao cao giao KH ve HTCMT vung TNB   12-12-2011" xfId="3498" xr:uid="{00000000-0005-0000-0000-0000584A0000}"/>
    <cellStyle name="T_Book1_1_Bieu3ODA_!1 1 bao cao giao KH ve HTCMT vung TNB   12-12-2011 2" xfId="3499" xr:uid="{00000000-0005-0000-0000-0000594A0000}"/>
    <cellStyle name="T_Book1_1_Bieu3ODA_KH TPCP vung TNB (03-1-2012)" xfId="3500" xr:uid="{00000000-0005-0000-0000-00005A4A0000}"/>
    <cellStyle name="T_Book1_1_Bieu3ODA_KH TPCP vung TNB (03-1-2012) 2" xfId="3501" xr:uid="{00000000-0005-0000-0000-00005B4A0000}"/>
    <cellStyle name="T_Book1_1_CPK" xfId="3502" xr:uid="{00000000-0005-0000-0000-00005C4A0000}"/>
    <cellStyle name="T_Book1_1_CPK 2" xfId="3503" xr:uid="{00000000-0005-0000-0000-00005D4A0000}"/>
    <cellStyle name="T_Book1_1_CPK_!1 1 bao cao giao KH ve HTCMT vung TNB   12-12-2011" xfId="3504" xr:uid="{00000000-0005-0000-0000-00005E4A0000}"/>
    <cellStyle name="T_Book1_1_CPK_!1 1 bao cao giao KH ve HTCMT vung TNB   12-12-2011 2" xfId="3505" xr:uid="{00000000-0005-0000-0000-00005F4A0000}"/>
    <cellStyle name="T_Book1_1_CPK_Bieu4HTMT" xfId="3506" xr:uid="{00000000-0005-0000-0000-0000604A0000}"/>
    <cellStyle name="T_Book1_1_CPK_Bieu4HTMT 2" xfId="3507" xr:uid="{00000000-0005-0000-0000-0000614A0000}"/>
    <cellStyle name="T_Book1_1_CPK_Bieu4HTMT_!1 1 bao cao giao KH ve HTCMT vung TNB   12-12-2011" xfId="3508" xr:uid="{00000000-0005-0000-0000-0000624A0000}"/>
    <cellStyle name="T_Book1_1_CPK_Bieu4HTMT_!1 1 bao cao giao KH ve HTCMT vung TNB   12-12-2011 2" xfId="3509" xr:uid="{00000000-0005-0000-0000-0000634A0000}"/>
    <cellStyle name="T_Book1_1_CPK_Bieu4HTMT_KH TPCP vung TNB (03-1-2012)" xfId="3510" xr:uid="{00000000-0005-0000-0000-0000644A0000}"/>
    <cellStyle name="T_Book1_1_CPK_Bieu4HTMT_KH TPCP vung TNB (03-1-2012) 2" xfId="3511" xr:uid="{00000000-0005-0000-0000-0000654A0000}"/>
    <cellStyle name="T_Book1_1_CPK_KH TPCP vung TNB (03-1-2012)" xfId="3512" xr:uid="{00000000-0005-0000-0000-0000664A0000}"/>
    <cellStyle name="T_Book1_1_CPK_KH TPCP vung TNB (03-1-2012) 2" xfId="3513" xr:uid="{00000000-0005-0000-0000-0000674A0000}"/>
    <cellStyle name="T_Book1_1_kien giang 2" xfId="3516" xr:uid="{00000000-0005-0000-0000-00006A4A0000}"/>
    <cellStyle name="T_Book1_1_kien giang 2 2" xfId="3517" xr:uid="{00000000-0005-0000-0000-00006B4A0000}"/>
    <cellStyle name="T_Book1_1_KH TPCP vung TNB (03-1-2012)" xfId="3514" xr:uid="{00000000-0005-0000-0000-0000684A0000}"/>
    <cellStyle name="T_Book1_1_KH TPCP vung TNB (03-1-2012) 2" xfId="3515" xr:uid="{00000000-0005-0000-0000-0000694A0000}"/>
    <cellStyle name="T_Book1_1_Luy ke von ung nam 2011 -Thoa gui ngay 12-8-2012" xfId="3518" xr:uid="{00000000-0005-0000-0000-00006C4A0000}"/>
    <cellStyle name="T_Book1_1_Luy ke von ung nam 2011 -Thoa gui ngay 12-8-2012 2" xfId="3519" xr:uid="{00000000-0005-0000-0000-00006D4A0000}"/>
    <cellStyle name="T_Book1_1_Luy ke von ung nam 2011 -Thoa gui ngay 12-8-2012_!1 1 bao cao giao KH ve HTCMT vung TNB   12-12-2011" xfId="3520" xr:uid="{00000000-0005-0000-0000-00006E4A0000}"/>
    <cellStyle name="T_Book1_1_Luy ke von ung nam 2011 -Thoa gui ngay 12-8-2012_!1 1 bao cao giao KH ve HTCMT vung TNB   12-12-2011 2" xfId="3521" xr:uid="{00000000-0005-0000-0000-00006F4A0000}"/>
    <cellStyle name="T_Book1_1_Luy ke von ung nam 2011 -Thoa gui ngay 12-8-2012_KH TPCP vung TNB (03-1-2012)" xfId="3522" xr:uid="{00000000-0005-0000-0000-0000704A0000}"/>
    <cellStyle name="T_Book1_1_Luy ke von ung nam 2011 -Thoa gui ngay 12-8-2012_KH TPCP vung TNB (03-1-2012) 2" xfId="3523" xr:uid="{00000000-0005-0000-0000-0000714A0000}"/>
    <cellStyle name="T_Book1_1_Thiet bi" xfId="3524" xr:uid="{00000000-0005-0000-0000-0000724A0000}"/>
    <cellStyle name="T_Book1_1_Thiet bi 2" xfId="3525" xr:uid="{00000000-0005-0000-0000-0000734A0000}"/>
    <cellStyle name="T_Book1_1_Thiet bi_!1 1 bao cao giao KH ve HTCMT vung TNB   12-12-2011" xfId="3526" xr:uid="{00000000-0005-0000-0000-0000744A0000}"/>
    <cellStyle name="T_Book1_1_Thiet bi_!1 1 bao cao giao KH ve HTCMT vung TNB   12-12-2011 2" xfId="3527" xr:uid="{00000000-0005-0000-0000-0000754A0000}"/>
    <cellStyle name="T_Book1_1_Thiet bi_Bieu4HTMT" xfId="3528" xr:uid="{00000000-0005-0000-0000-0000764A0000}"/>
    <cellStyle name="T_Book1_1_Thiet bi_Bieu4HTMT 2" xfId="3529" xr:uid="{00000000-0005-0000-0000-0000774A0000}"/>
    <cellStyle name="T_Book1_1_Thiet bi_Bieu4HTMT_!1 1 bao cao giao KH ve HTCMT vung TNB   12-12-2011" xfId="3530" xr:uid="{00000000-0005-0000-0000-0000784A0000}"/>
    <cellStyle name="T_Book1_1_Thiet bi_Bieu4HTMT_!1 1 bao cao giao KH ve HTCMT vung TNB   12-12-2011 2" xfId="3531" xr:uid="{00000000-0005-0000-0000-0000794A0000}"/>
    <cellStyle name="T_Book1_1_Thiet bi_Bieu4HTMT_KH TPCP vung TNB (03-1-2012)" xfId="3532" xr:uid="{00000000-0005-0000-0000-00007A4A0000}"/>
    <cellStyle name="T_Book1_1_Thiet bi_Bieu4HTMT_KH TPCP vung TNB (03-1-2012) 2" xfId="3533" xr:uid="{00000000-0005-0000-0000-00007B4A0000}"/>
    <cellStyle name="T_Book1_1_Thiet bi_KH TPCP vung TNB (03-1-2012)" xfId="3534" xr:uid="{00000000-0005-0000-0000-00007C4A0000}"/>
    <cellStyle name="T_Book1_1_Thiet bi_KH TPCP vung TNB (03-1-2012) 2" xfId="3535" xr:uid="{00000000-0005-0000-0000-00007D4A0000}"/>
    <cellStyle name="T_Book1_15_10_2013 BC nhu cau von doi ung ODA (2014-2016) ngay 15102013 Sua" xfId="3536" xr:uid="{00000000-0005-0000-0000-00007E4A0000}"/>
    <cellStyle name="T_Book1_bao cao phan bo KHDT 2011(final)" xfId="3537" xr:uid="{00000000-0005-0000-0000-00007F4A0000}"/>
    <cellStyle name="T_Book1_bao cao phan bo KHDT 2011(final)_BC nhu cau von doi ung ODA nganh NN (BKH)" xfId="3538" xr:uid="{00000000-0005-0000-0000-0000804A0000}"/>
    <cellStyle name="T_Book1_bao cao phan bo KHDT 2011(final)_BC Tai co cau (bieu TH)" xfId="3539" xr:uid="{00000000-0005-0000-0000-0000814A0000}"/>
    <cellStyle name="T_Book1_bao cao phan bo KHDT 2011(final)_DK 2014-2015 final" xfId="3540" xr:uid="{00000000-0005-0000-0000-0000824A0000}"/>
    <cellStyle name="T_Book1_bao cao phan bo KHDT 2011(final)_DK 2014-2015 new" xfId="3541" xr:uid="{00000000-0005-0000-0000-0000834A0000}"/>
    <cellStyle name="T_Book1_bao cao phan bo KHDT 2011(final)_DK KH CBDT 2014 11-11-2013" xfId="3542" xr:uid="{00000000-0005-0000-0000-0000844A0000}"/>
    <cellStyle name="T_Book1_bao cao phan bo KHDT 2011(final)_DK KH CBDT 2014 11-11-2013(1)" xfId="3543" xr:uid="{00000000-0005-0000-0000-0000854A0000}"/>
    <cellStyle name="T_Book1_bao cao phan bo KHDT 2011(final)_KH 2011-2015" xfId="3544" xr:uid="{00000000-0005-0000-0000-0000864A0000}"/>
    <cellStyle name="T_Book1_bao cao phan bo KHDT 2011(final)_tai co cau dau tu (tong hop)1" xfId="3545" xr:uid="{00000000-0005-0000-0000-0000874A0000}"/>
    <cellStyle name="T_Book1_BC NQ11-CP - chinh sua lai" xfId="3549" xr:uid="{00000000-0005-0000-0000-00008B4A0000}"/>
    <cellStyle name="T_Book1_BC NQ11-CP - chinh sua lai 2" xfId="3550" xr:uid="{00000000-0005-0000-0000-00008C4A0000}"/>
    <cellStyle name="T_Book1_BC NQ11-CP-Quynh sau bieu so3" xfId="3551" xr:uid="{00000000-0005-0000-0000-00008D4A0000}"/>
    <cellStyle name="T_Book1_BC NQ11-CP-Quynh sau bieu so3 2" xfId="3552" xr:uid="{00000000-0005-0000-0000-00008E4A0000}"/>
    <cellStyle name="T_Book1_BC nhu cau von doi ung ODA nganh NN (BKH)" xfId="3546" xr:uid="{00000000-0005-0000-0000-0000884A0000}"/>
    <cellStyle name="T_Book1_BC nhu cau von doi ung ODA nganh NN (BKH)_05-12  KH trung han 2016-2020 - Liem Thinh edited" xfId="3547" xr:uid="{00000000-0005-0000-0000-0000894A0000}"/>
    <cellStyle name="T_Book1_BC nhu cau von doi ung ODA nganh NN (BKH)_Copy of 05-12  KH trung han 2016-2020 - Liem Thinh edited (1)" xfId="3548" xr:uid="{00000000-0005-0000-0000-00008A4A0000}"/>
    <cellStyle name="T_Book1_BC Tai co cau (bieu TH)" xfId="3553" xr:uid="{00000000-0005-0000-0000-00008F4A0000}"/>
    <cellStyle name="T_Book1_BC Tai co cau (bieu TH)_05-12  KH trung han 2016-2020 - Liem Thinh edited" xfId="3554" xr:uid="{00000000-0005-0000-0000-0000904A0000}"/>
    <cellStyle name="T_Book1_BC Tai co cau (bieu TH)_Copy of 05-12  KH trung han 2016-2020 - Liem Thinh edited (1)" xfId="3555" xr:uid="{00000000-0005-0000-0000-0000914A0000}"/>
    <cellStyle name="T_Book1_BC_NQ11-CP_-_Thao_sua_lai" xfId="3556" xr:uid="{00000000-0005-0000-0000-0000924A0000}"/>
    <cellStyle name="T_Book1_BC_NQ11-CP_-_Thao_sua_lai 2" xfId="3557" xr:uid="{00000000-0005-0000-0000-0000934A0000}"/>
    <cellStyle name="T_Book1_Bieu mau cong trinh khoi cong moi 3-4" xfId="3558" xr:uid="{00000000-0005-0000-0000-0000944A0000}"/>
    <cellStyle name="T_Book1_Bieu mau cong trinh khoi cong moi 3-4 2" xfId="3559" xr:uid="{00000000-0005-0000-0000-0000954A0000}"/>
    <cellStyle name="T_Book1_Bieu mau cong trinh khoi cong moi 3-4_!1 1 bao cao giao KH ve HTCMT vung TNB   12-12-2011" xfId="3560" xr:uid="{00000000-0005-0000-0000-0000964A0000}"/>
    <cellStyle name="T_Book1_Bieu mau cong trinh khoi cong moi 3-4_!1 1 bao cao giao KH ve HTCMT vung TNB   12-12-2011 2" xfId="3561" xr:uid="{00000000-0005-0000-0000-0000974A0000}"/>
    <cellStyle name="T_Book1_Bieu mau cong trinh khoi cong moi 3-4_KH TPCP vung TNB (03-1-2012)" xfId="3562" xr:uid="{00000000-0005-0000-0000-0000984A0000}"/>
    <cellStyle name="T_Book1_Bieu mau cong trinh khoi cong moi 3-4_KH TPCP vung TNB (03-1-2012) 2" xfId="3563" xr:uid="{00000000-0005-0000-0000-0000994A0000}"/>
    <cellStyle name="T_Book1_Bieu mau danh muc du an thuoc CTMTQG nam 2008" xfId="3564" xr:uid="{00000000-0005-0000-0000-00009A4A0000}"/>
    <cellStyle name="T_Book1_Bieu mau danh muc du an thuoc CTMTQG nam 2008 2" xfId="3565" xr:uid="{00000000-0005-0000-0000-00009B4A0000}"/>
    <cellStyle name="T_Book1_Bieu mau danh muc du an thuoc CTMTQG nam 2008_!1 1 bao cao giao KH ve HTCMT vung TNB   12-12-2011" xfId="3566" xr:uid="{00000000-0005-0000-0000-00009C4A0000}"/>
    <cellStyle name="T_Book1_Bieu mau danh muc du an thuoc CTMTQG nam 2008_!1 1 bao cao giao KH ve HTCMT vung TNB   12-12-2011 2" xfId="3567" xr:uid="{00000000-0005-0000-0000-00009D4A0000}"/>
    <cellStyle name="T_Book1_Bieu mau danh muc du an thuoc CTMTQG nam 2008_KH TPCP vung TNB (03-1-2012)" xfId="3568" xr:uid="{00000000-0005-0000-0000-00009E4A0000}"/>
    <cellStyle name="T_Book1_Bieu mau danh muc du an thuoc CTMTQG nam 2008_KH TPCP vung TNB (03-1-2012) 2" xfId="3569" xr:uid="{00000000-0005-0000-0000-00009F4A0000}"/>
    <cellStyle name="T_Book1_Bieu tong hop nhu cau ung 2011 da chon loc -Mien nui" xfId="3570" xr:uid="{00000000-0005-0000-0000-0000A04A0000}"/>
    <cellStyle name="T_Book1_Bieu tong hop nhu cau ung 2011 da chon loc -Mien nui 2" xfId="3571" xr:uid="{00000000-0005-0000-0000-0000A14A0000}"/>
    <cellStyle name="T_Book1_Bieu tong hop nhu cau ung 2011 da chon loc -Mien nui_!1 1 bao cao giao KH ve HTCMT vung TNB   12-12-2011" xfId="3572" xr:uid="{00000000-0005-0000-0000-0000A24A0000}"/>
    <cellStyle name="T_Book1_Bieu tong hop nhu cau ung 2011 da chon loc -Mien nui_!1 1 bao cao giao KH ve HTCMT vung TNB   12-12-2011 2" xfId="3573" xr:uid="{00000000-0005-0000-0000-0000A34A0000}"/>
    <cellStyle name="T_Book1_Bieu tong hop nhu cau ung 2011 da chon loc -Mien nui_KH TPCP vung TNB (03-1-2012)" xfId="3574" xr:uid="{00000000-0005-0000-0000-0000A44A0000}"/>
    <cellStyle name="T_Book1_Bieu tong hop nhu cau ung 2011 da chon loc -Mien nui_KH TPCP vung TNB (03-1-2012) 2" xfId="3575" xr:uid="{00000000-0005-0000-0000-0000A54A0000}"/>
    <cellStyle name="T_Book1_Bieu3ODA" xfId="3576" xr:uid="{00000000-0005-0000-0000-0000A64A0000}"/>
    <cellStyle name="T_Book1_Bieu3ODA 2" xfId="3577" xr:uid="{00000000-0005-0000-0000-0000A74A0000}"/>
    <cellStyle name="T_Book1_Bieu3ODA_!1 1 bao cao giao KH ve HTCMT vung TNB   12-12-2011" xfId="3578" xr:uid="{00000000-0005-0000-0000-0000A84A0000}"/>
    <cellStyle name="T_Book1_Bieu3ODA_!1 1 bao cao giao KH ve HTCMT vung TNB   12-12-2011 2" xfId="3579" xr:uid="{00000000-0005-0000-0000-0000A94A0000}"/>
    <cellStyle name="T_Book1_Bieu3ODA_1" xfId="3580" xr:uid="{00000000-0005-0000-0000-0000AA4A0000}"/>
    <cellStyle name="T_Book1_Bieu3ODA_1 2" xfId="3581" xr:uid="{00000000-0005-0000-0000-0000AB4A0000}"/>
    <cellStyle name="T_Book1_Bieu3ODA_1_!1 1 bao cao giao KH ve HTCMT vung TNB   12-12-2011" xfId="3582" xr:uid="{00000000-0005-0000-0000-0000AC4A0000}"/>
    <cellStyle name="T_Book1_Bieu3ODA_1_!1 1 bao cao giao KH ve HTCMT vung TNB   12-12-2011 2" xfId="3583" xr:uid="{00000000-0005-0000-0000-0000AD4A0000}"/>
    <cellStyle name="T_Book1_Bieu3ODA_1_KH TPCP vung TNB (03-1-2012)" xfId="3584" xr:uid="{00000000-0005-0000-0000-0000AE4A0000}"/>
    <cellStyle name="T_Book1_Bieu3ODA_1_KH TPCP vung TNB (03-1-2012) 2" xfId="3585" xr:uid="{00000000-0005-0000-0000-0000AF4A0000}"/>
    <cellStyle name="T_Book1_Bieu3ODA_KH TPCP vung TNB (03-1-2012)" xfId="3586" xr:uid="{00000000-0005-0000-0000-0000B04A0000}"/>
    <cellStyle name="T_Book1_Bieu3ODA_KH TPCP vung TNB (03-1-2012) 2" xfId="3587" xr:uid="{00000000-0005-0000-0000-0000B14A0000}"/>
    <cellStyle name="T_Book1_Bieu4HTMT" xfId="3588" xr:uid="{00000000-0005-0000-0000-0000B24A0000}"/>
    <cellStyle name="T_Book1_Bieu4HTMT 2" xfId="3589" xr:uid="{00000000-0005-0000-0000-0000B34A0000}"/>
    <cellStyle name="T_Book1_Bieu4HTMT_!1 1 bao cao giao KH ve HTCMT vung TNB   12-12-2011" xfId="3590" xr:uid="{00000000-0005-0000-0000-0000B44A0000}"/>
    <cellStyle name="T_Book1_Bieu4HTMT_!1 1 bao cao giao KH ve HTCMT vung TNB   12-12-2011 2" xfId="3591" xr:uid="{00000000-0005-0000-0000-0000B54A0000}"/>
    <cellStyle name="T_Book1_Bieu4HTMT_KH TPCP vung TNB (03-1-2012)" xfId="3592" xr:uid="{00000000-0005-0000-0000-0000B64A0000}"/>
    <cellStyle name="T_Book1_Bieu4HTMT_KH TPCP vung TNB (03-1-2012) 2" xfId="3593" xr:uid="{00000000-0005-0000-0000-0000B74A0000}"/>
    <cellStyle name="T_Book1_Book1" xfId="3594" xr:uid="{00000000-0005-0000-0000-0000B84A0000}"/>
    <cellStyle name="T_Book1_Book1 2" xfId="3595" xr:uid="{00000000-0005-0000-0000-0000B94A0000}"/>
    <cellStyle name="T_Book1_Cong trinh co y kien LD_Dang_NN_2011-Tay nguyen-9-10" xfId="3596" xr:uid="{00000000-0005-0000-0000-0000BA4A0000}"/>
    <cellStyle name="T_Book1_Cong trinh co y kien LD_Dang_NN_2011-Tay nguyen-9-10 2" xfId="3597" xr:uid="{00000000-0005-0000-0000-0000BB4A0000}"/>
    <cellStyle name="T_Book1_Cong trinh co y kien LD_Dang_NN_2011-Tay nguyen-9-10_!1 1 bao cao giao KH ve HTCMT vung TNB   12-12-2011" xfId="3598" xr:uid="{00000000-0005-0000-0000-0000BC4A0000}"/>
    <cellStyle name="T_Book1_Cong trinh co y kien LD_Dang_NN_2011-Tay nguyen-9-10_!1 1 bao cao giao KH ve HTCMT vung TNB   12-12-2011 2" xfId="3599" xr:uid="{00000000-0005-0000-0000-0000BD4A0000}"/>
    <cellStyle name="T_Book1_Cong trinh co y kien LD_Dang_NN_2011-Tay nguyen-9-10_Bieu4HTMT" xfId="3600" xr:uid="{00000000-0005-0000-0000-0000BE4A0000}"/>
    <cellStyle name="T_Book1_Cong trinh co y kien LD_Dang_NN_2011-Tay nguyen-9-10_Bieu4HTMT 2" xfId="3601" xr:uid="{00000000-0005-0000-0000-0000BF4A0000}"/>
    <cellStyle name="T_Book1_Cong trinh co y kien LD_Dang_NN_2011-Tay nguyen-9-10_KH TPCP vung TNB (03-1-2012)" xfId="3602" xr:uid="{00000000-0005-0000-0000-0000C04A0000}"/>
    <cellStyle name="T_Book1_Cong trinh co y kien LD_Dang_NN_2011-Tay nguyen-9-10_KH TPCP vung TNB (03-1-2012) 2" xfId="3603" xr:uid="{00000000-0005-0000-0000-0000C14A0000}"/>
    <cellStyle name="T_Book1_CPK" xfId="3604" xr:uid="{00000000-0005-0000-0000-0000C24A0000}"/>
    <cellStyle name="T_Book1_CPK 2" xfId="3605" xr:uid="{00000000-0005-0000-0000-0000C34A0000}"/>
    <cellStyle name="T_Book1_danh muc chuan bi dau tu 2011 ngay 07-6-2011" xfId="3606" xr:uid="{00000000-0005-0000-0000-0000C44A0000}"/>
    <cellStyle name="T_Book1_danh muc chuan bi dau tu 2011 ngay 07-6-2011 2" xfId="3607" xr:uid="{00000000-0005-0000-0000-0000C54A0000}"/>
    <cellStyle name="T_Book1_dieu chinh KH 2011 ngay 26-5-2011111" xfId="3608" xr:uid="{00000000-0005-0000-0000-0000C64A0000}"/>
    <cellStyle name="T_Book1_dieu chinh KH 2011 ngay 26-5-2011111 2" xfId="3609" xr:uid="{00000000-0005-0000-0000-0000C74A0000}"/>
    <cellStyle name="T_Book1_DK 2014-2015 final" xfId="3610" xr:uid="{00000000-0005-0000-0000-0000C84A0000}"/>
    <cellStyle name="T_Book1_DK 2014-2015 final_05-12  KH trung han 2016-2020 - Liem Thinh edited" xfId="3611" xr:uid="{00000000-0005-0000-0000-0000C94A0000}"/>
    <cellStyle name="T_Book1_DK 2014-2015 final_Copy of 05-12  KH trung han 2016-2020 - Liem Thinh edited (1)" xfId="3612" xr:uid="{00000000-0005-0000-0000-0000CA4A0000}"/>
    <cellStyle name="T_Book1_DK 2014-2015 new" xfId="3613" xr:uid="{00000000-0005-0000-0000-0000CB4A0000}"/>
    <cellStyle name="T_Book1_DK 2014-2015 new_05-12  KH trung han 2016-2020 - Liem Thinh edited" xfId="3614" xr:uid="{00000000-0005-0000-0000-0000CC4A0000}"/>
    <cellStyle name="T_Book1_DK 2014-2015 new_Copy of 05-12  KH trung han 2016-2020 - Liem Thinh edited (1)" xfId="3615" xr:uid="{00000000-0005-0000-0000-0000CD4A0000}"/>
    <cellStyle name="T_Book1_DK KH CBDT 2014 11-11-2013" xfId="3616" xr:uid="{00000000-0005-0000-0000-0000CE4A0000}"/>
    <cellStyle name="T_Book1_DK KH CBDT 2014 11-11-2013(1)" xfId="3617" xr:uid="{00000000-0005-0000-0000-0000CF4A0000}"/>
    <cellStyle name="T_Book1_DK KH CBDT 2014 11-11-2013(1)_05-12  KH trung han 2016-2020 - Liem Thinh edited" xfId="3618" xr:uid="{00000000-0005-0000-0000-0000D04A0000}"/>
    <cellStyle name="T_Book1_DK KH CBDT 2014 11-11-2013(1)_Copy of 05-12  KH trung han 2016-2020 - Liem Thinh edited (1)" xfId="3619" xr:uid="{00000000-0005-0000-0000-0000D14A0000}"/>
    <cellStyle name="T_Book1_DK KH CBDT 2014 11-11-2013_05-12  KH trung han 2016-2020 - Liem Thinh edited" xfId="3620" xr:uid="{00000000-0005-0000-0000-0000D24A0000}"/>
    <cellStyle name="T_Book1_DK KH CBDT 2014 11-11-2013_Copy of 05-12  KH trung han 2016-2020 - Liem Thinh edited (1)" xfId="3621" xr:uid="{00000000-0005-0000-0000-0000D34A0000}"/>
    <cellStyle name="T_Book1_Du an khoi cong moi nam 2010" xfId="3622" xr:uid="{00000000-0005-0000-0000-0000D44A0000}"/>
    <cellStyle name="T_Book1_Du an khoi cong moi nam 2010 2" xfId="3623" xr:uid="{00000000-0005-0000-0000-0000D54A0000}"/>
    <cellStyle name="T_Book1_Du an khoi cong moi nam 2010_!1 1 bao cao giao KH ve HTCMT vung TNB   12-12-2011" xfId="3624" xr:uid="{00000000-0005-0000-0000-0000D64A0000}"/>
    <cellStyle name="T_Book1_Du an khoi cong moi nam 2010_!1 1 bao cao giao KH ve HTCMT vung TNB   12-12-2011 2" xfId="3625" xr:uid="{00000000-0005-0000-0000-0000D74A0000}"/>
    <cellStyle name="T_Book1_Du an khoi cong moi nam 2010_KH TPCP vung TNB (03-1-2012)" xfId="3626" xr:uid="{00000000-0005-0000-0000-0000D84A0000}"/>
    <cellStyle name="T_Book1_Du an khoi cong moi nam 2010_KH TPCP vung TNB (03-1-2012) 2" xfId="3627" xr:uid="{00000000-0005-0000-0000-0000D94A0000}"/>
    <cellStyle name="T_Book1_giao KH 2011 ngay 10-12-2010" xfId="3628" xr:uid="{00000000-0005-0000-0000-0000DA4A0000}"/>
    <cellStyle name="T_Book1_giao KH 2011 ngay 10-12-2010 2" xfId="3629" xr:uid="{00000000-0005-0000-0000-0000DB4A0000}"/>
    <cellStyle name="T_Book1_Hang Tom goi9 9-07(Cau 12 sua)" xfId="3630" xr:uid="{00000000-0005-0000-0000-0000DC4A0000}"/>
    <cellStyle name="T_Book1_Hang Tom goi9 9-07(Cau 12 sua) 2" xfId="3631" xr:uid="{00000000-0005-0000-0000-0000DD4A0000}"/>
    <cellStyle name="T_Book1_Ket qua phan bo von nam 2008" xfId="3632" xr:uid="{00000000-0005-0000-0000-0000DE4A0000}"/>
    <cellStyle name="T_Book1_Ket qua phan bo von nam 2008 2" xfId="3633" xr:uid="{00000000-0005-0000-0000-0000DF4A0000}"/>
    <cellStyle name="T_Book1_Ket qua phan bo von nam 2008_!1 1 bao cao giao KH ve HTCMT vung TNB   12-12-2011" xfId="3634" xr:uid="{00000000-0005-0000-0000-0000E04A0000}"/>
    <cellStyle name="T_Book1_Ket qua phan bo von nam 2008_!1 1 bao cao giao KH ve HTCMT vung TNB   12-12-2011 2" xfId="3635" xr:uid="{00000000-0005-0000-0000-0000E14A0000}"/>
    <cellStyle name="T_Book1_Ket qua phan bo von nam 2008_KH TPCP vung TNB (03-1-2012)" xfId="3636" xr:uid="{00000000-0005-0000-0000-0000E24A0000}"/>
    <cellStyle name="T_Book1_Ket qua phan bo von nam 2008_KH TPCP vung TNB (03-1-2012) 2" xfId="3637" xr:uid="{00000000-0005-0000-0000-0000E34A0000}"/>
    <cellStyle name="T_Book1_kien giang 2" xfId="3648" xr:uid="{00000000-0005-0000-0000-0000EE4A0000}"/>
    <cellStyle name="T_Book1_kien giang 2 2" xfId="3649" xr:uid="{00000000-0005-0000-0000-0000EF4A0000}"/>
    <cellStyle name="T_Book1_KH TPCP vung TNB (03-1-2012)" xfId="3638" xr:uid="{00000000-0005-0000-0000-0000E44A0000}"/>
    <cellStyle name="T_Book1_KH TPCP vung TNB (03-1-2012) 2" xfId="3639" xr:uid="{00000000-0005-0000-0000-0000E54A0000}"/>
    <cellStyle name="T_Book1_KH XDCB_2008 lan 2 sua ngay 10-11" xfId="3640" xr:uid="{00000000-0005-0000-0000-0000E64A0000}"/>
    <cellStyle name="T_Book1_KH XDCB_2008 lan 2 sua ngay 10-11 2" xfId="3641" xr:uid="{00000000-0005-0000-0000-0000E74A0000}"/>
    <cellStyle name="T_Book1_KH XDCB_2008 lan 2 sua ngay 10-11_!1 1 bao cao giao KH ve HTCMT vung TNB   12-12-2011" xfId="3642" xr:uid="{00000000-0005-0000-0000-0000E84A0000}"/>
    <cellStyle name="T_Book1_KH XDCB_2008 lan 2 sua ngay 10-11_!1 1 bao cao giao KH ve HTCMT vung TNB   12-12-2011 2" xfId="3643" xr:uid="{00000000-0005-0000-0000-0000E94A0000}"/>
    <cellStyle name="T_Book1_KH XDCB_2008 lan 2 sua ngay 10-11_KH TPCP vung TNB (03-1-2012)" xfId="3644" xr:uid="{00000000-0005-0000-0000-0000EA4A0000}"/>
    <cellStyle name="T_Book1_KH XDCB_2008 lan 2 sua ngay 10-11_KH TPCP vung TNB (03-1-2012) 2" xfId="3645" xr:uid="{00000000-0005-0000-0000-0000EB4A0000}"/>
    <cellStyle name="T_Book1_Khoi luong chinh Hang Tom" xfId="3646" xr:uid="{00000000-0005-0000-0000-0000EC4A0000}"/>
    <cellStyle name="T_Book1_Khoi luong chinh Hang Tom 2" xfId="3647" xr:uid="{00000000-0005-0000-0000-0000ED4A0000}"/>
    <cellStyle name="T_Book1_Luy ke von ung nam 2011 -Thoa gui ngay 12-8-2012" xfId="3650" xr:uid="{00000000-0005-0000-0000-0000F04A0000}"/>
    <cellStyle name="T_Book1_Luy ke von ung nam 2011 -Thoa gui ngay 12-8-2012 2" xfId="3651" xr:uid="{00000000-0005-0000-0000-0000F14A0000}"/>
    <cellStyle name="T_Book1_Luy ke von ung nam 2011 -Thoa gui ngay 12-8-2012_!1 1 bao cao giao KH ve HTCMT vung TNB   12-12-2011" xfId="3652" xr:uid="{00000000-0005-0000-0000-0000F24A0000}"/>
    <cellStyle name="T_Book1_Luy ke von ung nam 2011 -Thoa gui ngay 12-8-2012_!1 1 bao cao giao KH ve HTCMT vung TNB   12-12-2011 2" xfId="3653" xr:uid="{00000000-0005-0000-0000-0000F34A0000}"/>
    <cellStyle name="T_Book1_Luy ke von ung nam 2011 -Thoa gui ngay 12-8-2012_KH TPCP vung TNB (03-1-2012)" xfId="3654" xr:uid="{00000000-0005-0000-0000-0000F44A0000}"/>
    <cellStyle name="T_Book1_Luy ke von ung nam 2011 -Thoa gui ngay 12-8-2012_KH TPCP vung TNB (03-1-2012) 2" xfId="3655" xr:uid="{00000000-0005-0000-0000-0000F54A0000}"/>
    <cellStyle name="T_Book1_Nhu cau von ung truoc 2011 Tha h Hoa + Nge An gui TW" xfId="3656" xr:uid="{00000000-0005-0000-0000-0000F64A0000}"/>
    <cellStyle name="T_Book1_Nhu cau von ung truoc 2011 Tha h Hoa + Nge An gui TW 2" xfId="3657" xr:uid="{00000000-0005-0000-0000-0000F74A0000}"/>
    <cellStyle name="T_Book1_Nhu cau von ung truoc 2011 Tha h Hoa + Nge An gui TW_!1 1 bao cao giao KH ve HTCMT vung TNB   12-12-2011" xfId="3658" xr:uid="{00000000-0005-0000-0000-0000F84A0000}"/>
    <cellStyle name="T_Book1_Nhu cau von ung truoc 2011 Tha h Hoa + Nge An gui TW_!1 1 bao cao giao KH ve HTCMT vung TNB   12-12-2011 2" xfId="3659" xr:uid="{00000000-0005-0000-0000-0000F94A0000}"/>
    <cellStyle name="T_Book1_Nhu cau von ung truoc 2011 Tha h Hoa + Nge An gui TW_Bieu4HTMT" xfId="3660" xr:uid="{00000000-0005-0000-0000-0000FA4A0000}"/>
    <cellStyle name="T_Book1_Nhu cau von ung truoc 2011 Tha h Hoa + Nge An gui TW_Bieu4HTMT 2" xfId="3661" xr:uid="{00000000-0005-0000-0000-0000FB4A0000}"/>
    <cellStyle name="T_Book1_Nhu cau von ung truoc 2011 Tha h Hoa + Nge An gui TW_Bieu4HTMT_!1 1 bao cao giao KH ve HTCMT vung TNB   12-12-2011" xfId="3662" xr:uid="{00000000-0005-0000-0000-0000FC4A0000}"/>
    <cellStyle name="T_Book1_Nhu cau von ung truoc 2011 Tha h Hoa + Nge An gui TW_Bieu4HTMT_!1 1 bao cao giao KH ve HTCMT vung TNB   12-12-2011 2" xfId="3663" xr:uid="{00000000-0005-0000-0000-0000FD4A0000}"/>
    <cellStyle name="T_Book1_Nhu cau von ung truoc 2011 Tha h Hoa + Nge An gui TW_Bieu4HTMT_KH TPCP vung TNB (03-1-2012)" xfId="3664" xr:uid="{00000000-0005-0000-0000-0000FE4A0000}"/>
    <cellStyle name="T_Book1_Nhu cau von ung truoc 2011 Tha h Hoa + Nge An gui TW_Bieu4HTMT_KH TPCP vung TNB (03-1-2012) 2" xfId="3665" xr:uid="{00000000-0005-0000-0000-0000FF4A0000}"/>
    <cellStyle name="T_Book1_Nhu cau von ung truoc 2011 Tha h Hoa + Nge An gui TW_KH TPCP vung TNB (03-1-2012)" xfId="3666" xr:uid="{00000000-0005-0000-0000-0000004B0000}"/>
    <cellStyle name="T_Book1_Nhu cau von ung truoc 2011 Tha h Hoa + Nge An gui TW_KH TPCP vung TNB (03-1-2012) 2" xfId="3667" xr:uid="{00000000-0005-0000-0000-0000014B0000}"/>
    <cellStyle name="T_Book1_phu luc tong ket tinh hinh TH giai doan 03-10 (ngay 30)" xfId="3668" xr:uid="{00000000-0005-0000-0000-0000024B0000}"/>
    <cellStyle name="T_Book1_phu luc tong ket tinh hinh TH giai doan 03-10 (ngay 30) 2" xfId="3669" xr:uid="{00000000-0005-0000-0000-0000034B0000}"/>
    <cellStyle name="T_Book1_phu luc tong ket tinh hinh TH giai doan 03-10 (ngay 30)_!1 1 bao cao giao KH ve HTCMT vung TNB   12-12-2011" xfId="3670" xr:uid="{00000000-0005-0000-0000-0000044B0000}"/>
    <cellStyle name="T_Book1_phu luc tong ket tinh hinh TH giai doan 03-10 (ngay 30)_!1 1 bao cao giao KH ve HTCMT vung TNB   12-12-2011 2" xfId="3671" xr:uid="{00000000-0005-0000-0000-0000054B0000}"/>
    <cellStyle name="T_Book1_phu luc tong ket tinh hinh TH giai doan 03-10 (ngay 30)_KH TPCP vung TNB (03-1-2012)" xfId="3672" xr:uid="{00000000-0005-0000-0000-0000064B0000}"/>
    <cellStyle name="T_Book1_phu luc tong ket tinh hinh TH giai doan 03-10 (ngay 30)_KH TPCP vung TNB (03-1-2012) 2" xfId="3673" xr:uid="{00000000-0005-0000-0000-0000074B0000}"/>
    <cellStyle name="T_Book1_TN - Ho tro khac 2011" xfId="3692" xr:uid="{00000000-0005-0000-0000-00001A4B0000}"/>
    <cellStyle name="T_Book1_TN - Ho tro khac 2011 2" xfId="3693" xr:uid="{00000000-0005-0000-0000-00001B4B0000}"/>
    <cellStyle name="T_Book1_TN - Ho tro khac 2011_!1 1 bao cao giao KH ve HTCMT vung TNB   12-12-2011" xfId="3694" xr:uid="{00000000-0005-0000-0000-00001C4B0000}"/>
    <cellStyle name="T_Book1_TN - Ho tro khac 2011_!1 1 bao cao giao KH ve HTCMT vung TNB   12-12-2011 2" xfId="3695" xr:uid="{00000000-0005-0000-0000-00001D4B0000}"/>
    <cellStyle name="T_Book1_TN - Ho tro khac 2011_Bieu4HTMT" xfId="3696" xr:uid="{00000000-0005-0000-0000-00001E4B0000}"/>
    <cellStyle name="T_Book1_TN - Ho tro khac 2011_Bieu4HTMT 2" xfId="3697" xr:uid="{00000000-0005-0000-0000-00001F4B0000}"/>
    <cellStyle name="T_Book1_TN - Ho tro khac 2011_KH TPCP vung TNB (03-1-2012)" xfId="3698" xr:uid="{00000000-0005-0000-0000-0000204B0000}"/>
    <cellStyle name="T_Book1_TN - Ho tro khac 2011_KH TPCP vung TNB (03-1-2012) 2" xfId="3699" xr:uid="{00000000-0005-0000-0000-0000214B0000}"/>
    <cellStyle name="T_Book1_TH ung tren 70%-Ra soat phap ly-8-6 (dung de chuyen vao vu TH)" xfId="3674" xr:uid="{00000000-0005-0000-0000-0000084B0000}"/>
    <cellStyle name="T_Book1_TH ung tren 70%-Ra soat phap ly-8-6 (dung de chuyen vao vu TH) 2" xfId="3675" xr:uid="{00000000-0005-0000-0000-0000094B0000}"/>
    <cellStyle name="T_Book1_TH ung tren 70%-Ra soat phap ly-8-6 (dung de chuyen vao vu TH)_!1 1 bao cao giao KH ve HTCMT vung TNB   12-12-2011" xfId="3676" xr:uid="{00000000-0005-0000-0000-00000A4B0000}"/>
    <cellStyle name="T_Book1_TH ung tren 70%-Ra soat phap ly-8-6 (dung de chuyen vao vu TH)_!1 1 bao cao giao KH ve HTCMT vung TNB   12-12-2011 2" xfId="3677" xr:uid="{00000000-0005-0000-0000-00000B4B0000}"/>
    <cellStyle name="T_Book1_TH ung tren 70%-Ra soat phap ly-8-6 (dung de chuyen vao vu TH)_Bieu4HTMT" xfId="3678" xr:uid="{00000000-0005-0000-0000-00000C4B0000}"/>
    <cellStyle name="T_Book1_TH ung tren 70%-Ra soat phap ly-8-6 (dung de chuyen vao vu TH)_Bieu4HTMT 2" xfId="3679" xr:uid="{00000000-0005-0000-0000-00000D4B0000}"/>
    <cellStyle name="T_Book1_TH ung tren 70%-Ra soat phap ly-8-6 (dung de chuyen vao vu TH)_KH TPCP vung TNB (03-1-2012)" xfId="3680" xr:uid="{00000000-0005-0000-0000-00000E4B0000}"/>
    <cellStyle name="T_Book1_TH ung tren 70%-Ra soat phap ly-8-6 (dung de chuyen vao vu TH)_KH TPCP vung TNB (03-1-2012) 2" xfId="3681" xr:uid="{00000000-0005-0000-0000-00000F4B0000}"/>
    <cellStyle name="T_Book1_TH y kien LD_KH 2010 Ca Nuoc 22-9-2011-Gui ca Vu" xfId="3682" xr:uid="{00000000-0005-0000-0000-0000104B0000}"/>
    <cellStyle name="T_Book1_TH y kien LD_KH 2010 Ca Nuoc 22-9-2011-Gui ca Vu 2" xfId="3683" xr:uid="{00000000-0005-0000-0000-0000114B0000}"/>
    <cellStyle name="T_Book1_TH y kien LD_KH 2010 Ca Nuoc 22-9-2011-Gui ca Vu_!1 1 bao cao giao KH ve HTCMT vung TNB   12-12-2011" xfId="3684" xr:uid="{00000000-0005-0000-0000-0000124B0000}"/>
    <cellStyle name="T_Book1_TH y kien LD_KH 2010 Ca Nuoc 22-9-2011-Gui ca Vu_!1 1 bao cao giao KH ve HTCMT vung TNB   12-12-2011 2" xfId="3685" xr:uid="{00000000-0005-0000-0000-0000134B0000}"/>
    <cellStyle name="T_Book1_TH y kien LD_KH 2010 Ca Nuoc 22-9-2011-Gui ca Vu_Bieu4HTMT" xfId="3686" xr:uid="{00000000-0005-0000-0000-0000144B0000}"/>
    <cellStyle name="T_Book1_TH y kien LD_KH 2010 Ca Nuoc 22-9-2011-Gui ca Vu_Bieu4HTMT 2" xfId="3687" xr:uid="{00000000-0005-0000-0000-0000154B0000}"/>
    <cellStyle name="T_Book1_TH y kien LD_KH 2010 Ca Nuoc 22-9-2011-Gui ca Vu_KH TPCP vung TNB (03-1-2012)" xfId="3688" xr:uid="{00000000-0005-0000-0000-0000164B0000}"/>
    <cellStyle name="T_Book1_TH y kien LD_KH 2010 Ca Nuoc 22-9-2011-Gui ca Vu_KH TPCP vung TNB (03-1-2012) 2" xfId="3689" xr:uid="{00000000-0005-0000-0000-0000174B0000}"/>
    <cellStyle name="T_Book1_Thiet bi" xfId="3690" xr:uid="{00000000-0005-0000-0000-0000184B0000}"/>
    <cellStyle name="T_Book1_Thiet bi 2" xfId="3691" xr:uid="{00000000-0005-0000-0000-0000194B0000}"/>
    <cellStyle name="T_Book1_ung truoc 2011 NSTW Thanh Hoa + Nge An gui Thu 12-5" xfId="3700" xr:uid="{00000000-0005-0000-0000-0000224B0000}"/>
    <cellStyle name="T_Book1_ung truoc 2011 NSTW Thanh Hoa + Nge An gui Thu 12-5 2" xfId="3701" xr:uid="{00000000-0005-0000-0000-0000234B0000}"/>
    <cellStyle name="T_Book1_ung truoc 2011 NSTW Thanh Hoa + Nge An gui Thu 12-5_!1 1 bao cao giao KH ve HTCMT vung TNB   12-12-2011" xfId="3702" xr:uid="{00000000-0005-0000-0000-0000244B0000}"/>
    <cellStyle name="T_Book1_ung truoc 2011 NSTW Thanh Hoa + Nge An gui Thu 12-5_!1 1 bao cao giao KH ve HTCMT vung TNB   12-12-2011 2" xfId="3703" xr:uid="{00000000-0005-0000-0000-0000254B0000}"/>
    <cellStyle name="T_Book1_ung truoc 2011 NSTW Thanh Hoa + Nge An gui Thu 12-5_Bieu4HTMT" xfId="3704" xr:uid="{00000000-0005-0000-0000-0000264B0000}"/>
    <cellStyle name="T_Book1_ung truoc 2011 NSTW Thanh Hoa + Nge An gui Thu 12-5_Bieu4HTMT 2" xfId="3705" xr:uid="{00000000-0005-0000-0000-0000274B0000}"/>
    <cellStyle name="T_Book1_ung truoc 2011 NSTW Thanh Hoa + Nge An gui Thu 12-5_Bieu4HTMT_!1 1 bao cao giao KH ve HTCMT vung TNB   12-12-2011" xfId="3706" xr:uid="{00000000-0005-0000-0000-0000284B0000}"/>
    <cellStyle name="T_Book1_ung truoc 2011 NSTW Thanh Hoa + Nge An gui Thu 12-5_Bieu4HTMT_!1 1 bao cao giao KH ve HTCMT vung TNB   12-12-2011 2" xfId="3707" xr:uid="{00000000-0005-0000-0000-0000294B0000}"/>
    <cellStyle name="T_Book1_ung truoc 2011 NSTW Thanh Hoa + Nge An gui Thu 12-5_Bieu4HTMT_KH TPCP vung TNB (03-1-2012)" xfId="3708" xr:uid="{00000000-0005-0000-0000-00002A4B0000}"/>
    <cellStyle name="T_Book1_ung truoc 2011 NSTW Thanh Hoa + Nge An gui Thu 12-5_Bieu4HTMT_KH TPCP vung TNB (03-1-2012) 2" xfId="3709" xr:uid="{00000000-0005-0000-0000-00002B4B0000}"/>
    <cellStyle name="T_Book1_ung truoc 2011 NSTW Thanh Hoa + Nge An gui Thu 12-5_KH TPCP vung TNB (03-1-2012)" xfId="3710" xr:uid="{00000000-0005-0000-0000-00002C4B0000}"/>
    <cellStyle name="T_Book1_ung truoc 2011 NSTW Thanh Hoa + Nge An gui Thu 12-5_KH TPCP vung TNB (03-1-2012) 2" xfId="3711" xr:uid="{00000000-0005-0000-0000-00002D4B0000}"/>
    <cellStyle name="T_Book1_ÿÿÿÿÿ" xfId="3712" xr:uid="{00000000-0005-0000-0000-00002E4B0000}"/>
    <cellStyle name="T_Book1_ÿÿÿÿÿ 2" xfId="3713" xr:uid="{00000000-0005-0000-0000-00002F4B0000}"/>
    <cellStyle name="T_Copy of Bao cao  XDCB 7 thang nam 2008_So KH&amp;DT SUA" xfId="3720" xr:uid="{00000000-0005-0000-0000-0000364B0000}"/>
    <cellStyle name="T_Copy of Bao cao  XDCB 7 thang nam 2008_So KH&amp;DT SUA 2" xfId="3721" xr:uid="{00000000-0005-0000-0000-0000374B0000}"/>
    <cellStyle name="T_Copy of Bao cao  XDCB 7 thang nam 2008_So KH&amp;DT SUA_!1 1 bao cao giao KH ve HTCMT vung TNB   12-12-2011" xfId="3722" xr:uid="{00000000-0005-0000-0000-0000384B0000}"/>
    <cellStyle name="T_Copy of Bao cao  XDCB 7 thang nam 2008_So KH&amp;DT SUA_!1 1 bao cao giao KH ve HTCMT vung TNB   12-12-2011 2" xfId="3723" xr:uid="{00000000-0005-0000-0000-0000394B0000}"/>
    <cellStyle name="T_Copy of Bao cao  XDCB 7 thang nam 2008_So KH&amp;DT SUA_KH TPCP vung TNB (03-1-2012)" xfId="3724" xr:uid="{00000000-0005-0000-0000-00003A4B0000}"/>
    <cellStyle name="T_Copy of Bao cao  XDCB 7 thang nam 2008_So KH&amp;DT SUA_KH TPCP vung TNB (03-1-2012) 2" xfId="3725" xr:uid="{00000000-0005-0000-0000-00003B4B0000}"/>
    <cellStyle name="T_CPK" xfId="3726" xr:uid="{00000000-0005-0000-0000-00003C4B0000}"/>
    <cellStyle name="T_CPK 2" xfId="3727" xr:uid="{00000000-0005-0000-0000-00003D4B0000}"/>
    <cellStyle name="T_CPK_!1 1 bao cao giao KH ve HTCMT vung TNB   12-12-2011" xfId="3728" xr:uid="{00000000-0005-0000-0000-00003E4B0000}"/>
    <cellStyle name="T_CPK_!1 1 bao cao giao KH ve HTCMT vung TNB   12-12-2011 2" xfId="3729" xr:uid="{00000000-0005-0000-0000-00003F4B0000}"/>
    <cellStyle name="T_CPK_Bieu4HTMT" xfId="3730" xr:uid="{00000000-0005-0000-0000-0000404B0000}"/>
    <cellStyle name="T_CPK_Bieu4HTMT 2" xfId="3731" xr:uid="{00000000-0005-0000-0000-0000414B0000}"/>
    <cellStyle name="T_CPK_Bieu4HTMT_!1 1 bao cao giao KH ve HTCMT vung TNB   12-12-2011" xfId="3732" xr:uid="{00000000-0005-0000-0000-0000424B0000}"/>
    <cellStyle name="T_CPK_Bieu4HTMT_!1 1 bao cao giao KH ve HTCMT vung TNB   12-12-2011 2" xfId="3733" xr:uid="{00000000-0005-0000-0000-0000434B0000}"/>
    <cellStyle name="T_CPK_Bieu4HTMT_KH TPCP vung TNB (03-1-2012)" xfId="3734" xr:uid="{00000000-0005-0000-0000-0000444B0000}"/>
    <cellStyle name="T_CPK_Bieu4HTMT_KH TPCP vung TNB (03-1-2012) 2" xfId="3735" xr:uid="{00000000-0005-0000-0000-0000454B0000}"/>
    <cellStyle name="T_CPK_KH TPCP vung TNB (03-1-2012)" xfId="3736" xr:uid="{00000000-0005-0000-0000-0000464B0000}"/>
    <cellStyle name="T_CPK_KH TPCP vung TNB (03-1-2012) 2" xfId="3737" xr:uid="{00000000-0005-0000-0000-0000474B0000}"/>
    <cellStyle name="T_CTMTQG 2008" xfId="3738" xr:uid="{00000000-0005-0000-0000-0000484B0000}"/>
    <cellStyle name="T_CTMTQG 2008 2" xfId="3739" xr:uid="{00000000-0005-0000-0000-0000494B0000}"/>
    <cellStyle name="T_CTMTQG 2008_!1 1 bao cao giao KH ve HTCMT vung TNB   12-12-2011" xfId="3740" xr:uid="{00000000-0005-0000-0000-00004A4B0000}"/>
    <cellStyle name="T_CTMTQG 2008_!1 1 bao cao giao KH ve HTCMT vung TNB   12-12-2011 2" xfId="3741" xr:uid="{00000000-0005-0000-0000-00004B4B0000}"/>
    <cellStyle name="T_CTMTQG 2008_Bieu mau danh muc du an thuoc CTMTQG nam 2008" xfId="3742" xr:uid="{00000000-0005-0000-0000-00004C4B0000}"/>
    <cellStyle name="T_CTMTQG 2008_Bieu mau danh muc du an thuoc CTMTQG nam 2008 2" xfId="3743" xr:uid="{00000000-0005-0000-0000-00004D4B0000}"/>
    <cellStyle name="T_CTMTQG 2008_Bieu mau danh muc du an thuoc CTMTQG nam 2008_!1 1 bao cao giao KH ve HTCMT vung TNB   12-12-2011" xfId="3744" xr:uid="{00000000-0005-0000-0000-00004E4B0000}"/>
    <cellStyle name="T_CTMTQG 2008_Bieu mau danh muc du an thuoc CTMTQG nam 2008_!1 1 bao cao giao KH ve HTCMT vung TNB   12-12-2011 2" xfId="3745" xr:uid="{00000000-0005-0000-0000-00004F4B0000}"/>
    <cellStyle name="T_CTMTQG 2008_Bieu mau danh muc du an thuoc CTMTQG nam 2008_KH TPCP vung TNB (03-1-2012)" xfId="3746" xr:uid="{00000000-0005-0000-0000-0000504B0000}"/>
    <cellStyle name="T_CTMTQG 2008_Bieu mau danh muc du an thuoc CTMTQG nam 2008_KH TPCP vung TNB (03-1-2012) 2" xfId="3747" xr:uid="{00000000-0005-0000-0000-0000514B0000}"/>
    <cellStyle name="T_CTMTQG 2008_Hi-Tong hop KQ phan bo KH nam 08- LD fong giao 15-11-08" xfId="3748" xr:uid="{00000000-0005-0000-0000-0000524B0000}"/>
    <cellStyle name="T_CTMTQG 2008_Hi-Tong hop KQ phan bo KH nam 08- LD fong giao 15-11-08 2" xfId="3749" xr:uid="{00000000-0005-0000-0000-0000534B0000}"/>
    <cellStyle name="T_CTMTQG 2008_Hi-Tong hop KQ phan bo KH nam 08- LD fong giao 15-11-08_!1 1 bao cao giao KH ve HTCMT vung TNB   12-12-2011" xfId="3750" xr:uid="{00000000-0005-0000-0000-0000544B0000}"/>
    <cellStyle name="T_CTMTQG 2008_Hi-Tong hop KQ phan bo KH nam 08- LD fong giao 15-11-08_!1 1 bao cao giao KH ve HTCMT vung TNB   12-12-2011 2" xfId="3751" xr:uid="{00000000-0005-0000-0000-0000554B0000}"/>
    <cellStyle name="T_CTMTQG 2008_Hi-Tong hop KQ phan bo KH nam 08- LD fong giao 15-11-08_KH TPCP vung TNB (03-1-2012)" xfId="3752" xr:uid="{00000000-0005-0000-0000-0000564B0000}"/>
    <cellStyle name="T_CTMTQG 2008_Hi-Tong hop KQ phan bo KH nam 08- LD fong giao 15-11-08_KH TPCP vung TNB (03-1-2012) 2" xfId="3753" xr:uid="{00000000-0005-0000-0000-0000574B0000}"/>
    <cellStyle name="T_CTMTQG 2008_Ket qua thuc hien nam 2008" xfId="3754" xr:uid="{00000000-0005-0000-0000-0000584B0000}"/>
    <cellStyle name="T_CTMTQG 2008_Ket qua thuc hien nam 2008 2" xfId="3755" xr:uid="{00000000-0005-0000-0000-0000594B0000}"/>
    <cellStyle name="T_CTMTQG 2008_Ket qua thuc hien nam 2008_!1 1 bao cao giao KH ve HTCMT vung TNB   12-12-2011" xfId="3756" xr:uid="{00000000-0005-0000-0000-00005A4B0000}"/>
    <cellStyle name="T_CTMTQG 2008_Ket qua thuc hien nam 2008_!1 1 bao cao giao KH ve HTCMT vung TNB   12-12-2011 2" xfId="3757" xr:uid="{00000000-0005-0000-0000-00005B4B0000}"/>
    <cellStyle name="T_CTMTQG 2008_Ket qua thuc hien nam 2008_KH TPCP vung TNB (03-1-2012)" xfId="3758" xr:uid="{00000000-0005-0000-0000-00005C4B0000}"/>
    <cellStyle name="T_CTMTQG 2008_Ket qua thuc hien nam 2008_KH TPCP vung TNB (03-1-2012) 2" xfId="3759" xr:uid="{00000000-0005-0000-0000-00005D4B0000}"/>
    <cellStyle name="T_CTMTQG 2008_KH TPCP vung TNB (03-1-2012)" xfId="3760" xr:uid="{00000000-0005-0000-0000-00005E4B0000}"/>
    <cellStyle name="T_CTMTQG 2008_KH TPCP vung TNB (03-1-2012) 2" xfId="3761" xr:uid="{00000000-0005-0000-0000-00005F4B0000}"/>
    <cellStyle name="T_CTMTQG 2008_KH XDCB_2008 lan 1" xfId="3762" xr:uid="{00000000-0005-0000-0000-0000604B0000}"/>
    <cellStyle name="T_CTMTQG 2008_KH XDCB_2008 lan 1 2" xfId="3763" xr:uid="{00000000-0005-0000-0000-0000614B0000}"/>
    <cellStyle name="T_CTMTQG 2008_KH XDCB_2008 lan 1 sua ngay 27-10" xfId="3764" xr:uid="{00000000-0005-0000-0000-0000624B0000}"/>
    <cellStyle name="T_CTMTQG 2008_KH XDCB_2008 lan 1 sua ngay 27-10 2" xfId="3765" xr:uid="{00000000-0005-0000-0000-0000634B0000}"/>
    <cellStyle name="T_CTMTQG 2008_KH XDCB_2008 lan 1 sua ngay 27-10_!1 1 bao cao giao KH ve HTCMT vung TNB   12-12-2011" xfId="3766" xr:uid="{00000000-0005-0000-0000-0000644B0000}"/>
    <cellStyle name="T_CTMTQG 2008_KH XDCB_2008 lan 1 sua ngay 27-10_!1 1 bao cao giao KH ve HTCMT vung TNB   12-12-2011 2" xfId="3767" xr:uid="{00000000-0005-0000-0000-0000654B0000}"/>
    <cellStyle name="T_CTMTQG 2008_KH XDCB_2008 lan 1 sua ngay 27-10_KH TPCP vung TNB (03-1-2012)" xfId="3768" xr:uid="{00000000-0005-0000-0000-0000664B0000}"/>
    <cellStyle name="T_CTMTQG 2008_KH XDCB_2008 lan 1 sua ngay 27-10_KH TPCP vung TNB (03-1-2012) 2" xfId="3769" xr:uid="{00000000-0005-0000-0000-0000674B0000}"/>
    <cellStyle name="T_CTMTQG 2008_KH XDCB_2008 lan 1_!1 1 bao cao giao KH ve HTCMT vung TNB   12-12-2011" xfId="3770" xr:uid="{00000000-0005-0000-0000-0000684B0000}"/>
    <cellStyle name="T_CTMTQG 2008_KH XDCB_2008 lan 1_!1 1 bao cao giao KH ve HTCMT vung TNB   12-12-2011 2" xfId="3771" xr:uid="{00000000-0005-0000-0000-0000694B0000}"/>
    <cellStyle name="T_CTMTQG 2008_KH XDCB_2008 lan 1_KH TPCP vung TNB (03-1-2012)" xfId="3772" xr:uid="{00000000-0005-0000-0000-00006A4B0000}"/>
    <cellStyle name="T_CTMTQG 2008_KH XDCB_2008 lan 1_KH TPCP vung TNB (03-1-2012) 2" xfId="3773" xr:uid="{00000000-0005-0000-0000-00006B4B0000}"/>
    <cellStyle name="T_CTMTQG 2008_KH XDCB_2008 lan 2 sua ngay 10-11" xfId="3774" xr:uid="{00000000-0005-0000-0000-00006C4B0000}"/>
    <cellStyle name="T_CTMTQG 2008_KH XDCB_2008 lan 2 sua ngay 10-11 2" xfId="3775" xr:uid="{00000000-0005-0000-0000-00006D4B0000}"/>
    <cellStyle name="T_CTMTQG 2008_KH XDCB_2008 lan 2 sua ngay 10-11_!1 1 bao cao giao KH ve HTCMT vung TNB   12-12-2011" xfId="3776" xr:uid="{00000000-0005-0000-0000-00006E4B0000}"/>
    <cellStyle name="T_CTMTQG 2008_KH XDCB_2008 lan 2 sua ngay 10-11_!1 1 bao cao giao KH ve HTCMT vung TNB   12-12-2011 2" xfId="3777" xr:uid="{00000000-0005-0000-0000-00006F4B0000}"/>
    <cellStyle name="T_CTMTQG 2008_KH XDCB_2008 lan 2 sua ngay 10-11_KH TPCP vung TNB (03-1-2012)" xfId="3778" xr:uid="{00000000-0005-0000-0000-0000704B0000}"/>
    <cellStyle name="T_CTMTQG 2008_KH XDCB_2008 lan 2 sua ngay 10-11_KH TPCP vung TNB (03-1-2012) 2" xfId="3779" xr:uid="{00000000-0005-0000-0000-0000714B0000}"/>
    <cellStyle name="T_Chuan bi dau tu nam 2008" xfId="3714" xr:uid="{00000000-0005-0000-0000-0000304B0000}"/>
    <cellStyle name="T_Chuan bi dau tu nam 2008 2" xfId="3715" xr:uid="{00000000-0005-0000-0000-0000314B0000}"/>
    <cellStyle name="T_Chuan bi dau tu nam 2008_!1 1 bao cao giao KH ve HTCMT vung TNB   12-12-2011" xfId="3716" xr:uid="{00000000-0005-0000-0000-0000324B0000}"/>
    <cellStyle name="T_Chuan bi dau tu nam 2008_!1 1 bao cao giao KH ve HTCMT vung TNB   12-12-2011 2" xfId="3717" xr:uid="{00000000-0005-0000-0000-0000334B0000}"/>
    <cellStyle name="T_Chuan bi dau tu nam 2008_KH TPCP vung TNB (03-1-2012)" xfId="3718" xr:uid="{00000000-0005-0000-0000-0000344B0000}"/>
    <cellStyle name="T_Chuan bi dau tu nam 2008_KH TPCP vung TNB (03-1-2012) 2" xfId="3719" xr:uid="{00000000-0005-0000-0000-0000354B0000}"/>
    <cellStyle name="T_danh muc chuan bi dau tu 2011 ngay 07-6-2011" xfId="3780" xr:uid="{00000000-0005-0000-0000-0000724B0000}"/>
    <cellStyle name="T_danh muc chuan bi dau tu 2011 ngay 07-6-2011 2" xfId="3781" xr:uid="{00000000-0005-0000-0000-0000734B0000}"/>
    <cellStyle name="T_danh muc chuan bi dau tu 2011 ngay 07-6-2011_!1 1 bao cao giao KH ve HTCMT vung TNB   12-12-2011" xfId="3782" xr:uid="{00000000-0005-0000-0000-0000744B0000}"/>
    <cellStyle name="T_danh muc chuan bi dau tu 2011 ngay 07-6-2011_!1 1 bao cao giao KH ve HTCMT vung TNB   12-12-2011 2" xfId="3783" xr:uid="{00000000-0005-0000-0000-0000754B0000}"/>
    <cellStyle name="T_danh muc chuan bi dau tu 2011 ngay 07-6-2011_KH TPCP vung TNB (03-1-2012)" xfId="3784" xr:uid="{00000000-0005-0000-0000-0000764B0000}"/>
    <cellStyle name="T_danh muc chuan bi dau tu 2011 ngay 07-6-2011_KH TPCP vung TNB (03-1-2012) 2" xfId="3785" xr:uid="{00000000-0005-0000-0000-0000774B0000}"/>
    <cellStyle name="T_Danh muc pbo nguon von XSKT, XDCB nam 2009 chuyen qua nam 2010" xfId="3786" xr:uid="{00000000-0005-0000-0000-0000784B0000}"/>
    <cellStyle name="T_Danh muc pbo nguon von XSKT, XDCB nam 2009 chuyen qua nam 2010 2" xfId="3787" xr:uid="{00000000-0005-0000-0000-0000794B0000}"/>
    <cellStyle name="T_Danh muc pbo nguon von XSKT, XDCB nam 2009 chuyen qua nam 2010_!1 1 bao cao giao KH ve HTCMT vung TNB   12-12-2011" xfId="3788" xr:uid="{00000000-0005-0000-0000-00007A4B0000}"/>
    <cellStyle name="T_Danh muc pbo nguon von XSKT, XDCB nam 2009 chuyen qua nam 2010_!1 1 bao cao giao KH ve HTCMT vung TNB   12-12-2011 2" xfId="3789" xr:uid="{00000000-0005-0000-0000-00007B4B0000}"/>
    <cellStyle name="T_Danh muc pbo nguon von XSKT, XDCB nam 2009 chuyen qua nam 2010_KH TPCP vung TNB (03-1-2012)" xfId="3790" xr:uid="{00000000-0005-0000-0000-00007C4B0000}"/>
    <cellStyle name="T_Danh muc pbo nguon von XSKT, XDCB nam 2009 chuyen qua nam 2010_KH TPCP vung TNB (03-1-2012) 2" xfId="3791" xr:uid="{00000000-0005-0000-0000-00007D4B0000}"/>
    <cellStyle name="T_dieu chinh KH 2011 ngay 26-5-2011111" xfId="3792" xr:uid="{00000000-0005-0000-0000-00007E4B0000}"/>
    <cellStyle name="T_dieu chinh KH 2011 ngay 26-5-2011111 2" xfId="3793" xr:uid="{00000000-0005-0000-0000-00007F4B0000}"/>
    <cellStyle name="T_dieu chinh KH 2011 ngay 26-5-2011111_!1 1 bao cao giao KH ve HTCMT vung TNB   12-12-2011" xfId="3794" xr:uid="{00000000-0005-0000-0000-0000804B0000}"/>
    <cellStyle name="T_dieu chinh KH 2011 ngay 26-5-2011111_!1 1 bao cao giao KH ve HTCMT vung TNB   12-12-2011 2" xfId="3795" xr:uid="{00000000-0005-0000-0000-0000814B0000}"/>
    <cellStyle name="T_dieu chinh KH 2011 ngay 26-5-2011111_KH TPCP vung TNB (03-1-2012)" xfId="3796" xr:uid="{00000000-0005-0000-0000-0000824B0000}"/>
    <cellStyle name="T_dieu chinh KH 2011 ngay 26-5-2011111_KH TPCP vung TNB (03-1-2012) 2" xfId="3797" xr:uid="{00000000-0005-0000-0000-0000834B0000}"/>
    <cellStyle name="T_DK 2014-2015 final" xfId="3798" xr:uid="{00000000-0005-0000-0000-0000844B0000}"/>
    <cellStyle name="T_DK 2014-2015 final_05-12  KH trung han 2016-2020 - Liem Thinh edited" xfId="3799" xr:uid="{00000000-0005-0000-0000-0000854B0000}"/>
    <cellStyle name="T_DK 2014-2015 final_Copy of 05-12  KH trung han 2016-2020 - Liem Thinh edited (1)" xfId="3800" xr:uid="{00000000-0005-0000-0000-0000864B0000}"/>
    <cellStyle name="T_DK 2014-2015 new" xfId="3801" xr:uid="{00000000-0005-0000-0000-0000874B0000}"/>
    <cellStyle name="T_DK 2014-2015 new_05-12  KH trung han 2016-2020 - Liem Thinh edited" xfId="3802" xr:uid="{00000000-0005-0000-0000-0000884B0000}"/>
    <cellStyle name="T_DK 2014-2015 new_Copy of 05-12  KH trung han 2016-2020 - Liem Thinh edited (1)" xfId="3803" xr:uid="{00000000-0005-0000-0000-0000894B0000}"/>
    <cellStyle name="T_DK KH CBDT 2014 11-11-2013" xfId="3804" xr:uid="{00000000-0005-0000-0000-00008A4B0000}"/>
    <cellStyle name="T_DK KH CBDT 2014 11-11-2013(1)" xfId="3805" xr:uid="{00000000-0005-0000-0000-00008B4B0000}"/>
    <cellStyle name="T_DK KH CBDT 2014 11-11-2013(1)_05-12  KH trung han 2016-2020 - Liem Thinh edited" xfId="3806" xr:uid="{00000000-0005-0000-0000-00008C4B0000}"/>
    <cellStyle name="T_DK KH CBDT 2014 11-11-2013(1)_Copy of 05-12  KH trung han 2016-2020 - Liem Thinh edited (1)" xfId="3807" xr:uid="{00000000-0005-0000-0000-00008D4B0000}"/>
    <cellStyle name="T_DK KH CBDT 2014 11-11-2013_05-12  KH trung han 2016-2020 - Liem Thinh edited" xfId="3808" xr:uid="{00000000-0005-0000-0000-00008E4B0000}"/>
    <cellStyle name="T_DK KH CBDT 2014 11-11-2013_Copy of 05-12  KH trung han 2016-2020 - Liem Thinh edited (1)" xfId="3809" xr:uid="{00000000-0005-0000-0000-00008F4B0000}"/>
    <cellStyle name="T_DS KCH PHAN BO VON NSDP NAM 2010" xfId="3810" xr:uid="{00000000-0005-0000-0000-0000904B0000}"/>
    <cellStyle name="T_DS KCH PHAN BO VON NSDP NAM 2010 2" xfId="3811" xr:uid="{00000000-0005-0000-0000-0000914B0000}"/>
    <cellStyle name="T_DS KCH PHAN BO VON NSDP NAM 2010_!1 1 bao cao giao KH ve HTCMT vung TNB   12-12-2011" xfId="3812" xr:uid="{00000000-0005-0000-0000-0000924B0000}"/>
    <cellStyle name="T_DS KCH PHAN BO VON NSDP NAM 2010_!1 1 bao cao giao KH ve HTCMT vung TNB   12-12-2011 2" xfId="3813" xr:uid="{00000000-0005-0000-0000-0000934B0000}"/>
    <cellStyle name="T_DS KCH PHAN BO VON NSDP NAM 2010_KH TPCP vung TNB (03-1-2012)" xfId="3814" xr:uid="{00000000-0005-0000-0000-0000944B0000}"/>
    <cellStyle name="T_DS KCH PHAN BO VON NSDP NAM 2010_KH TPCP vung TNB (03-1-2012) 2" xfId="3815" xr:uid="{00000000-0005-0000-0000-0000954B0000}"/>
    <cellStyle name="T_Du an khoi cong moi nam 2010" xfId="3816" xr:uid="{00000000-0005-0000-0000-0000964B0000}"/>
    <cellStyle name="T_Du an khoi cong moi nam 2010 2" xfId="3817" xr:uid="{00000000-0005-0000-0000-0000974B0000}"/>
    <cellStyle name="T_Du an khoi cong moi nam 2010_!1 1 bao cao giao KH ve HTCMT vung TNB   12-12-2011" xfId="3818" xr:uid="{00000000-0005-0000-0000-0000984B0000}"/>
    <cellStyle name="T_Du an khoi cong moi nam 2010_!1 1 bao cao giao KH ve HTCMT vung TNB   12-12-2011 2" xfId="3819" xr:uid="{00000000-0005-0000-0000-0000994B0000}"/>
    <cellStyle name="T_Du an khoi cong moi nam 2010_KH TPCP vung TNB (03-1-2012)" xfId="3820" xr:uid="{00000000-0005-0000-0000-00009A4B0000}"/>
    <cellStyle name="T_Du an khoi cong moi nam 2010_KH TPCP vung TNB (03-1-2012) 2" xfId="3821" xr:uid="{00000000-0005-0000-0000-00009B4B0000}"/>
    <cellStyle name="T_DU AN TKQH VA CHUAN BI DAU TU NAM 2007 sua ngay 9-11" xfId="3822" xr:uid="{00000000-0005-0000-0000-00009C4B0000}"/>
    <cellStyle name="T_DU AN TKQH VA CHUAN BI DAU TU NAM 2007 sua ngay 9-11 2" xfId="3823" xr:uid="{00000000-0005-0000-0000-00009D4B0000}"/>
    <cellStyle name="T_DU AN TKQH VA CHUAN BI DAU TU NAM 2007 sua ngay 9-11_!1 1 bao cao giao KH ve HTCMT vung TNB   12-12-2011" xfId="3824" xr:uid="{00000000-0005-0000-0000-00009E4B0000}"/>
    <cellStyle name="T_DU AN TKQH VA CHUAN BI DAU TU NAM 2007 sua ngay 9-11_!1 1 bao cao giao KH ve HTCMT vung TNB   12-12-2011 2" xfId="3825" xr:uid="{00000000-0005-0000-0000-00009F4B0000}"/>
    <cellStyle name="T_DU AN TKQH VA CHUAN BI DAU TU NAM 2007 sua ngay 9-11_Bieu mau danh muc du an thuoc CTMTQG nam 2008" xfId="3826" xr:uid="{00000000-0005-0000-0000-0000A04B0000}"/>
    <cellStyle name="T_DU AN TKQH VA CHUAN BI DAU TU NAM 2007 sua ngay 9-11_Bieu mau danh muc du an thuoc CTMTQG nam 2008 2" xfId="3827" xr:uid="{00000000-0005-0000-0000-0000A14B0000}"/>
    <cellStyle name="T_DU AN TKQH VA CHUAN BI DAU TU NAM 2007 sua ngay 9-11_Bieu mau danh muc du an thuoc CTMTQG nam 2008_!1 1 bao cao giao KH ve HTCMT vung TNB   12-12-2011" xfId="3828" xr:uid="{00000000-0005-0000-0000-0000A24B0000}"/>
    <cellStyle name="T_DU AN TKQH VA CHUAN BI DAU TU NAM 2007 sua ngay 9-11_Bieu mau danh muc du an thuoc CTMTQG nam 2008_!1 1 bao cao giao KH ve HTCMT vung TNB   12-12-2011 2" xfId="3829" xr:uid="{00000000-0005-0000-0000-0000A34B0000}"/>
    <cellStyle name="T_DU AN TKQH VA CHUAN BI DAU TU NAM 2007 sua ngay 9-11_Bieu mau danh muc du an thuoc CTMTQG nam 2008_KH TPCP vung TNB (03-1-2012)" xfId="3830" xr:uid="{00000000-0005-0000-0000-0000A44B0000}"/>
    <cellStyle name="T_DU AN TKQH VA CHUAN BI DAU TU NAM 2007 sua ngay 9-11_Bieu mau danh muc du an thuoc CTMTQG nam 2008_KH TPCP vung TNB (03-1-2012) 2" xfId="3831" xr:uid="{00000000-0005-0000-0000-0000A54B0000}"/>
    <cellStyle name="T_DU AN TKQH VA CHUAN BI DAU TU NAM 2007 sua ngay 9-11_Du an khoi cong moi nam 2010" xfId="3832" xr:uid="{00000000-0005-0000-0000-0000A64B0000}"/>
    <cellStyle name="T_DU AN TKQH VA CHUAN BI DAU TU NAM 2007 sua ngay 9-11_Du an khoi cong moi nam 2010 2" xfId="3833" xr:uid="{00000000-0005-0000-0000-0000A74B0000}"/>
    <cellStyle name="T_DU AN TKQH VA CHUAN BI DAU TU NAM 2007 sua ngay 9-11_Du an khoi cong moi nam 2010_!1 1 bao cao giao KH ve HTCMT vung TNB   12-12-2011" xfId="3834" xr:uid="{00000000-0005-0000-0000-0000A84B0000}"/>
    <cellStyle name="T_DU AN TKQH VA CHUAN BI DAU TU NAM 2007 sua ngay 9-11_Du an khoi cong moi nam 2010_!1 1 bao cao giao KH ve HTCMT vung TNB   12-12-2011 2" xfId="3835" xr:uid="{00000000-0005-0000-0000-0000A94B0000}"/>
    <cellStyle name="T_DU AN TKQH VA CHUAN BI DAU TU NAM 2007 sua ngay 9-11_Du an khoi cong moi nam 2010_KH TPCP vung TNB (03-1-2012)" xfId="3836" xr:uid="{00000000-0005-0000-0000-0000AA4B0000}"/>
    <cellStyle name="T_DU AN TKQH VA CHUAN BI DAU TU NAM 2007 sua ngay 9-11_Du an khoi cong moi nam 2010_KH TPCP vung TNB (03-1-2012) 2" xfId="3837" xr:uid="{00000000-0005-0000-0000-0000AB4B0000}"/>
    <cellStyle name="T_DU AN TKQH VA CHUAN BI DAU TU NAM 2007 sua ngay 9-11_Ket qua phan bo von nam 2008" xfId="3838" xr:uid="{00000000-0005-0000-0000-0000AC4B0000}"/>
    <cellStyle name="T_DU AN TKQH VA CHUAN BI DAU TU NAM 2007 sua ngay 9-11_Ket qua phan bo von nam 2008 2" xfId="3839" xr:uid="{00000000-0005-0000-0000-0000AD4B0000}"/>
    <cellStyle name="T_DU AN TKQH VA CHUAN BI DAU TU NAM 2007 sua ngay 9-11_Ket qua phan bo von nam 2008_!1 1 bao cao giao KH ve HTCMT vung TNB   12-12-2011" xfId="3840" xr:uid="{00000000-0005-0000-0000-0000AE4B0000}"/>
    <cellStyle name="T_DU AN TKQH VA CHUAN BI DAU TU NAM 2007 sua ngay 9-11_Ket qua phan bo von nam 2008_!1 1 bao cao giao KH ve HTCMT vung TNB   12-12-2011 2" xfId="3841" xr:uid="{00000000-0005-0000-0000-0000AF4B0000}"/>
    <cellStyle name="T_DU AN TKQH VA CHUAN BI DAU TU NAM 2007 sua ngay 9-11_Ket qua phan bo von nam 2008_!1 1 bao cao giao KH ve HTCMT vung TNB   12-12-2011 2 2" xfId="4806" xr:uid="{00000000-0005-0000-0000-0000B04B0000}"/>
    <cellStyle name="T_DU AN TKQH VA CHUAN BI DAU TU NAM 2007 sua ngay 9-11_Ket qua phan bo von nam 2008_!1 1 bao cao giao KH ve HTCMT vung TNB   12-12-2011 2 3" xfId="5220" xr:uid="{00000000-0005-0000-0000-0000B14B0000}"/>
    <cellStyle name="T_DU AN TKQH VA CHUAN BI DAU TU NAM 2007 sua ngay 9-11_Ket qua phan bo von nam 2008_!1 1 bao cao giao KH ve HTCMT vung TNB   12-12-2011 3" xfId="4807" xr:uid="{00000000-0005-0000-0000-0000B24B0000}"/>
    <cellStyle name="T_DU AN TKQH VA CHUAN BI DAU TU NAM 2007 sua ngay 9-11_Ket qua phan bo von nam 2008_!1 1 bao cao giao KH ve HTCMT vung TNB   12-12-2011 4" xfId="5219" xr:uid="{00000000-0005-0000-0000-0000B34B0000}"/>
    <cellStyle name="T_DU AN TKQH VA CHUAN BI DAU TU NAM 2007 sua ngay 9-11_Ket qua phan bo von nam 2008_KH TPCP vung TNB (03-1-2012)" xfId="3842" xr:uid="{00000000-0005-0000-0000-0000B44B0000}"/>
    <cellStyle name="T_DU AN TKQH VA CHUAN BI DAU TU NAM 2007 sua ngay 9-11_Ket qua phan bo von nam 2008_KH TPCP vung TNB (03-1-2012) 2" xfId="3843" xr:uid="{00000000-0005-0000-0000-0000B54B0000}"/>
    <cellStyle name="T_DU AN TKQH VA CHUAN BI DAU TU NAM 2007 sua ngay 9-11_Ket qua phan bo von nam 2008_KH TPCP vung TNB (03-1-2012) 2 2" xfId="4808" xr:uid="{00000000-0005-0000-0000-0000B64B0000}"/>
    <cellStyle name="T_DU AN TKQH VA CHUAN BI DAU TU NAM 2007 sua ngay 9-11_Ket qua phan bo von nam 2008_KH TPCP vung TNB (03-1-2012) 2 3" xfId="5222" xr:uid="{00000000-0005-0000-0000-0000B74B0000}"/>
    <cellStyle name="T_DU AN TKQH VA CHUAN BI DAU TU NAM 2007 sua ngay 9-11_Ket qua phan bo von nam 2008_KH TPCP vung TNB (03-1-2012) 3" xfId="4809" xr:uid="{00000000-0005-0000-0000-0000B84B0000}"/>
    <cellStyle name="T_DU AN TKQH VA CHUAN BI DAU TU NAM 2007 sua ngay 9-11_Ket qua phan bo von nam 2008_KH TPCP vung TNB (03-1-2012) 4" xfId="5221" xr:uid="{00000000-0005-0000-0000-0000B94B0000}"/>
    <cellStyle name="T_DU AN TKQH VA CHUAN BI DAU TU NAM 2007 sua ngay 9-11_KH TPCP vung TNB (03-1-2012)" xfId="3844" xr:uid="{00000000-0005-0000-0000-0000BA4B0000}"/>
    <cellStyle name="T_DU AN TKQH VA CHUAN BI DAU TU NAM 2007 sua ngay 9-11_KH TPCP vung TNB (03-1-2012) 2" xfId="3845" xr:uid="{00000000-0005-0000-0000-0000BB4B0000}"/>
    <cellStyle name="T_DU AN TKQH VA CHUAN BI DAU TU NAM 2007 sua ngay 9-11_KH TPCP vung TNB (03-1-2012) 2 2" xfId="4810" xr:uid="{00000000-0005-0000-0000-0000BC4B0000}"/>
    <cellStyle name="T_DU AN TKQH VA CHUAN BI DAU TU NAM 2007 sua ngay 9-11_KH TPCP vung TNB (03-1-2012) 2 3" xfId="5224" xr:uid="{00000000-0005-0000-0000-0000BD4B0000}"/>
    <cellStyle name="T_DU AN TKQH VA CHUAN BI DAU TU NAM 2007 sua ngay 9-11_KH TPCP vung TNB (03-1-2012) 3" xfId="4811" xr:uid="{00000000-0005-0000-0000-0000BE4B0000}"/>
    <cellStyle name="T_DU AN TKQH VA CHUAN BI DAU TU NAM 2007 sua ngay 9-11_KH TPCP vung TNB (03-1-2012) 4" xfId="5223" xr:uid="{00000000-0005-0000-0000-0000BF4B0000}"/>
    <cellStyle name="T_DU AN TKQH VA CHUAN BI DAU TU NAM 2007 sua ngay 9-11_KH XDCB_2008 lan 2 sua ngay 10-11" xfId="3846" xr:uid="{00000000-0005-0000-0000-0000C04B0000}"/>
    <cellStyle name="T_DU AN TKQH VA CHUAN BI DAU TU NAM 2007 sua ngay 9-11_KH XDCB_2008 lan 2 sua ngay 10-11 2" xfId="3847" xr:uid="{00000000-0005-0000-0000-0000C14B0000}"/>
    <cellStyle name="T_DU AN TKQH VA CHUAN BI DAU TU NAM 2007 sua ngay 9-11_KH XDCB_2008 lan 2 sua ngay 10-11 2 2" xfId="4812" xr:uid="{00000000-0005-0000-0000-0000C24B0000}"/>
    <cellStyle name="T_DU AN TKQH VA CHUAN BI DAU TU NAM 2007 sua ngay 9-11_KH XDCB_2008 lan 2 sua ngay 10-11 2 3" xfId="5226" xr:uid="{00000000-0005-0000-0000-0000C34B0000}"/>
    <cellStyle name="T_DU AN TKQH VA CHUAN BI DAU TU NAM 2007 sua ngay 9-11_KH XDCB_2008 lan 2 sua ngay 10-11 3" xfId="4813" xr:uid="{00000000-0005-0000-0000-0000C44B0000}"/>
    <cellStyle name="T_DU AN TKQH VA CHUAN BI DAU TU NAM 2007 sua ngay 9-11_KH XDCB_2008 lan 2 sua ngay 10-11 4" xfId="5225" xr:uid="{00000000-0005-0000-0000-0000C54B0000}"/>
    <cellStyle name="T_DU AN TKQH VA CHUAN BI DAU TU NAM 2007 sua ngay 9-11_KH XDCB_2008 lan 2 sua ngay 10-11_!1 1 bao cao giao KH ve HTCMT vung TNB   12-12-2011" xfId="3848" xr:uid="{00000000-0005-0000-0000-0000C64B0000}"/>
    <cellStyle name="T_DU AN TKQH VA CHUAN BI DAU TU NAM 2007 sua ngay 9-11_KH XDCB_2008 lan 2 sua ngay 10-11_!1 1 bao cao giao KH ve HTCMT vung TNB   12-12-2011 2" xfId="3849" xr:uid="{00000000-0005-0000-0000-0000C74B0000}"/>
    <cellStyle name="T_DU AN TKQH VA CHUAN BI DAU TU NAM 2007 sua ngay 9-11_KH XDCB_2008 lan 2 sua ngay 10-11_!1 1 bao cao giao KH ve HTCMT vung TNB   12-12-2011 2 2" xfId="4814" xr:uid="{00000000-0005-0000-0000-0000C84B0000}"/>
    <cellStyle name="T_DU AN TKQH VA CHUAN BI DAU TU NAM 2007 sua ngay 9-11_KH XDCB_2008 lan 2 sua ngay 10-11_!1 1 bao cao giao KH ve HTCMT vung TNB   12-12-2011 2 3" xfId="5228" xr:uid="{00000000-0005-0000-0000-0000C94B0000}"/>
    <cellStyle name="T_DU AN TKQH VA CHUAN BI DAU TU NAM 2007 sua ngay 9-11_KH XDCB_2008 lan 2 sua ngay 10-11_!1 1 bao cao giao KH ve HTCMT vung TNB   12-12-2011 3" xfId="4815" xr:uid="{00000000-0005-0000-0000-0000CA4B0000}"/>
    <cellStyle name="T_DU AN TKQH VA CHUAN BI DAU TU NAM 2007 sua ngay 9-11_KH XDCB_2008 lan 2 sua ngay 10-11_!1 1 bao cao giao KH ve HTCMT vung TNB   12-12-2011 4" xfId="5227" xr:uid="{00000000-0005-0000-0000-0000CB4B0000}"/>
    <cellStyle name="T_DU AN TKQH VA CHUAN BI DAU TU NAM 2007 sua ngay 9-11_KH XDCB_2008 lan 2 sua ngay 10-11_KH TPCP vung TNB (03-1-2012)" xfId="3850" xr:uid="{00000000-0005-0000-0000-0000CC4B0000}"/>
    <cellStyle name="T_DU AN TKQH VA CHUAN BI DAU TU NAM 2007 sua ngay 9-11_KH XDCB_2008 lan 2 sua ngay 10-11_KH TPCP vung TNB (03-1-2012) 2" xfId="3851" xr:uid="{00000000-0005-0000-0000-0000CD4B0000}"/>
    <cellStyle name="T_DU AN TKQH VA CHUAN BI DAU TU NAM 2007 sua ngay 9-11_KH XDCB_2008 lan 2 sua ngay 10-11_KH TPCP vung TNB (03-1-2012) 2 2" xfId="4816" xr:uid="{00000000-0005-0000-0000-0000CE4B0000}"/>
    <cellStyle name="T_DU AN TKQH VA CHUAN BI DAU TU NAM 2007 sua ngay 9-11_KH XDCB_2008 lan 2 sua ngay 10-11_KH TPCP vung TNB (03-1-2012) 2 3" xfId="5230" xr:uid="{00000000-0005-0000-0000-0000CF4B0000}"/>
    <cellStyle name="T_DU AN TKQH VA CHUAN BI DAU TU NAM 2007 sua ngay 9-11_KH XDCB_2008 lan 2 sua ngay 10-11_KH TPCP vung TNB (03-1-2012) 3" xfId="4817" xr:uid="{00000000-0005-0000-0000-0000D04B0000}"/>
    <cellStyle name="T_DU AN TKQH VA CHUAN BI DAU TU NAM 2007 sua ngay 9-11_KH XDCB_2008 lan 2 sua ngay 10-11_KH TPCP vung TNB (03-1-2012) 4" xfId="5229" xr:uid="{00000000-0005-0000-0000-0000D14B0000}"/>
    <cellStyle name="T_du toan dieu chinh  20-8-2006" xfId="3852" xr:uid="{00000000-0005-0000-0000-0000D24B0000}"/>
    <cellStyle name="T_du toan dieu chinh  20-8-2006 2" xfId="3853" xr:uid="{00000000-0005-0000-0000-0000D34B0000}"/>
    <cellStyle name="T_du toan dieu chinh  20-8-2006 2 2" xfId="4818" xr:uid="{00000000-0005-0000-0000-0000D44B0000}"/>
    <cellStyle name="T_du toan dieu chinh  20-8-2006 2 3" xfId="5232" xr:uid="{00000000-0005-0000-0000-0000D54B0000}"/>
    <cellStyle name="T_du toan dieu chinh  20-8-2006 3" xfId="4819" xr:uid="{00000000-0005-0000-0000-0000D64B0000}"/>
    <cellStyle name="T_du toan dieu chinh  20-8-2006 4" xfId="5231" xr:uid="{00000000-0005-0000-0000-0000D74B0000}"/>
    <cellStyle name="T_du toan dieu chinh  20-8-2006_!1 1 bao cao giao KH ve HTCMT vung TNB   12-12-2011" xfId="3854" xr:uid="{00000000-0005-0000-0000-0000D84B0000}"/>
    <cellStyle name="T_du toan dieu chinh  20-8-2006_!1 1 bao cao giao KH ve HTCMT vung TNB   12-12-2011 2" xfId="3855" xr:uid="{00000000-0005-0000-0000-0000D94B0000}"/>
    <cellStyle name="T_du toan dieu chinh  20-8-2006_!1 1 bao cao giao KH ve HTCMT vung TNB   12-12-2011 2 2" xfId="4820" xr:uid="{00000000-0005-0000-0000-0000DA4B0000}"/>
    <cellStyle name="T_du toan dieu chinh  20-8-2006_!1 1 bao cao giao KH ve HTCMT vung TNB   12-12-2011 2 3" xfId="5234" xr:uid="{00000000-0005-0000-0000-0000DB4B0000}"/>
    <cellStyle name="T_du toan dieu chinh  20-8-2006_!1 1 bao cao giao KH ve HTCMT vung TNB   12-12-2011 3" xfId="4821" xr:uid="{00000000-0005-0000-0000-0000DC4B0000}"/>
    <cellStyle name="T_du toan dieu chinh  20-8-2006_!1 1 bao cao giao KH ve HTCMT vung TNB   12-12-2011 4" xfId="5233" xr:uid="{00000000-0005-0000-0000-0000DD4B0000}"/>
    <cellStyle name="T_du toan dieu chinh  20-8-2006_Bieu4HTMT" xfId="3856" xr:uid="{00000000-0005-0000-0000-0000DE4B0000}"/>
    <cellStyle name="T_du toan dieu chinh  20-8-2006_Bieu4HTMT 2" xfId="3857" xr:uid="{00000000-0005-0000-0000-0000DF4B0000}"/>
    <cellStyle name="T_du toan dieu chinh  20-8-2006_Bieu4HTMT 2 2" xfId="4822" xr:uid="{00000000-0005-0000-0000-0000E04B0000}"/>
    <cellStyle name="T_du toan dieu chinh  20-8-2006_Bieu4HTMT 2 3" xfId="5236" xr:uid="{00000000-0005-0000-0000-0000E14B0000}"/>
    <cellStyle name="T_du toan dieu chinh  20-8-2006_Bieu4HTMT 3" xfId="4823" xr:uid="{00000000-0005-0000-0000-0000E24B0000}"/>
    <cellStyle name="T_du toan dieu chinh  20-8-2006_Bieu4HTMT 4" xfId="5235" xr:uid="{00000000-0005-0000-0000-0000E34B0000}"/>
    <cellStyle name="T_du toan dieu chinh  20-8-2006_Bieu4HTMT_!1 1 bao cao giao KH ve HTCMT vung TNB   12-12-2011" xfId="3858" xr:uid="{00000000-0005-0000-0000-0000E44B0000}"/>
    <cellStyle name="T_du toan dieu chinh  20-8-2006_Bieu4HTMT_!1 1 bao cao giao KH ve HTCMT vung TNB   12-12-2011 2" xfId="3859" xr:uid="{00000000-0005-0000-0000-0000E54B0000}"/>
    <cellStyle name="T_du toan dieu chinh  20-8-2006_Bieu4HTMT_!1 1 bao cao giao KH ve HTCMT vung TNB   12-12-2011 2 2" xfId="4824" xr:uid="{00000000-0005-0000-0000-0000E64B0000}"/>
    <cellStyle name="T_du toan dieu chinh  20-8-2006_Bieu4HTMT_!1 1 bao cao giao KH ve HTCMT vung TNB   12-12-2011 2 3" xfId="5238" xr:uid="{00000000-0005-0000-0000-0000E74B0000}"/>
    <cellStyle name="T_du toan dieu chinh  20-8-2006_Bieu4HTMT_!1 1 bao cao giao KH ve HTCMT vung TNB   12-12-2011 3" xfId="4825" xr:uid="{00000000-0005-0000-0000-0000E84B0000}"/>
    <cellStyle name="T_du toan dieu chinh  20-8-2006_Bieu4HTMT_!1 1 bao cao giao KH ve HTCMT vung TNB   12-12-2011 4" xfId="5237" xr:uid="{00000000-0005-0000-0000-0000E94B0000}"/>
    <cellStyle name="T_du toan dieu chinh  20-8-2006_Bieu4HTMT_KH TPCP vung TNB (03-1-2012)" xfId="3860" xr:uid="{00000000-0005-0000-0000-0000EA4B0000}"/>
    <cellStyle name="T_du toan dieu chinh  20-8-2006_Bieu4HTMT_KH TPCP vung TNB (03-1-2012) 2" xfId="3861" xr:uid="{00000000-0005-0000-0000-0000EB4B0000}"/>
    <cellStyle name="T_du toan dieu chinh  20-8-2006_Bieu4HTMT_KH TPCP vung TNB (03-1-2012) 2 2" xfId="4826" xr:uid="{00000000-0005-0000-0000-0000EC4B0000}"/>
    <cellStyle name="T_du toan dieu chinh  20-8-2006_Bieu4HTMT_KH TPCP vung TNB (03-1-2012) 2 3" xfId="5240" xr:uid="{00000000-0005-0000-0000-0000ED4B0000}"/>
    <cellStyle name="T_du toan dieu chinh  20-8-2006_Bieu4HTMT_KH TPCP vung TNB (03-1-2012) 3" xfId="4827" xr:uid="{00000000-0005-0000-0000-0000EE4B0000}"/>
    <cellStyle name="T_du toan dieu chinh  20-8-2006_Bieu4HTMT_KH TPCP vung TNB (03-1-2012) 4" xfId="5239" xr:uid="{00000000-0005-0000-0000-0000EF4B0000}"/>
    <cellStyle name="T_du toan dieu chinh  20-8-2006_KH TPCP vung TNB (03-1-2012)" xfId="3862" xr:uid="{00000000-0005-0000-0000-0000F04B0000}"/>
    <cellStyle name="T_du toan dieu chinh  20-8-2006_KH TPCP vung TNB (03-1-2012) 2" xfId="3863" xr:uid="{00000000-0005-0000-0000-0000F14B0000}"/>
    <cellStyle name="T_du toan dieu chinh  20-8-2006_KH TPCP vung TNB (03-1-2012) 2 2" xfId="4828" xr:uid="{00000000-0005-0000-0000-0000F24B0000}"/>
    <cellStyle name="T_du toan dieu chinh  20-8-2006_KH TPCP vung TNB (03-1-2012) 2 3" xfId="5242" xr:uid="{00000000-0005-0000-0000-0000F34B0000}"/>
    <cellStyle name="T_du toan dieu chinh  20-8-2006_KH TPCP vung TNB (03-1-2012) 3" xfId="4829" xr:uid="{00000000-0005-0000-0000-0000F44B0000}"/>
    <cellStyle name="T_du toan dieu chinh  20-8-2006_KH TPCP vung TNB (03-1-2012) 4" xfId="5241" xr:uid="{00000000-0005-0000-0000-0000F54B0000}"/>
    <cellStyle name="T_giao KH 2011 ngay 10-12-2010" xfId="3864" xr:uid="{00000000-0005-0000-0000-0000F64B0000}"/>
    <cellStyle name="T_giao KH 2011 ngay 10-12-2010 2" xfId="3865" xr:uid="{00000000-0005-0000-0000-0000F74B0000}"/>
    <cellStyle name="T_giao KH 2011 ngay 10-12-2010 2 2" xfId="4830" xr:uid="{00000000-0005-0000-0000-0000F84B0000}"/>
    <cellStyle name="T_giao KH 2011 ngay 10-12-2010 2 3" xfId="5244" xr:uid="{00000000-0005-0000-0000-0000F94B0000}"/>
    <cellStyle name="T_giao KH 2011 ngay 10-12-2010 3" xfId="4831" xr:uid="{00000000-0005-0000-0000-0000FA4B0000}"/>
    <cellStyle name="T_giao KH 2011 ngay 10-12-2010 4" xfId="5243" xr:uid="{00000000-0005-0000-0000-0000FB4B0000}"/>
    <cellStyle name="T_giao KH 2011 ngay 10-12-2010_!1 1 bao cao giao KH ve HTCMT vung TNB   12-12-2011" xfId="3866" xr:uid="{00000000-0005-0000-0000-0000FC4B0000}"/>
    <cellStyle name="T_giao KH 2011 ngay 10-12-2010_!1 1 bao cao giao KH ve HTCMT vung TNB   12-12-2011 2" xfId="3867" xr:uid="{00000000-0005-0000-0000-0000FD4B0000}"/>
    <cellStyle name="T_giao KH 2011 ngay 10-12-2010_!1 1 bao cao giao KH ve HTCMT vung TNB   12-12-2011 2 2" xfId="4832" xr:uid="{00000000-0005-0000-0000-0000FE4B0000}"/>
    <cellStyle name="T_giao KH 2011 ngay 10-12-2010_!1 1 bao cao giao KH ve HTCMT vung TNB   12-12-2011 2 3" xfId="5246" xr:uid="{00000000-0005-0000-0000-0000FF4B0000}"/>
    <cellStyle name="T_giao KH 2011 ngay 10-12-2010_!1 1 bao cao giao KH ve HTCMT vung TNB   12-12-2011 3" xfId="4833" xr:uid="{00000000-0005-0000-0000-0000004C0000}"/>
    <cellStyle name="T_giao KH 2011 ngay 10-12-2010_!1 1 bao cao giao KH ve HTCMT vung TNB   12-12-2011 4" xfId="5245" xr:uid="{00000000-0005-0000-0000-0000014C0000}"/>
    <cellStyle name="T_giao KH 2011 ngay 10-12-2010_KH TPCP vung TNB (03-1-2012)" xfId="3868" xr:uid="{00000000-0005-0000-0000-0000024C0000}"/>
    <cellStyle name="T_giao KH 2011 ngay 10-12-2010_KH TPCP vung TNB (03-1-2012) 2" xfId="3869" xr:uid="{00000000-0005-0000-0000-0000034C0000}"/>
    <cellStyle name="T_giao KH 2011 ngay 10-12-2010_KH TPCP vung TNB (03-1-2012) 2 2" xfId="4834" xr:uid="{00000000-0005-0000-0000-0000044C0000}"/>
    <cellStyle name="T_giao KH 2011 ngay 10-12-2010_KH TPCP vung TNB (03-1-2012) 2 3" xfId="5248" xr:uid="{00000000-0005-0000-0000-0000054C0000}"/>
    <cellStyle name="T_giao KH 2011 ngay 10-12-2010_KH TPCP vung TNB (03-1-2012) 3" xfId="4835" xr:uid="{00000000-0005-0000-0000-0000064C0000}"/>
    <cellStyle name="T_giao KH 2011 ngay 10-12-2010_KH TPCP vung TNB (03-1-2012) 4" xfId="5247" xr:uid="{00000000-0005-0000-0000-0000074C0000}"/>
    <cellStyle name="T_Ht-PTq1-03" xfId="3870" xr:uid="{00000000-0005-0000-0000-0000084C0000}"/>
    <cellStyle name="T_Ht-PTq1-03 2" xfId="3871" xr:uid="{00000000-0005-0000-0000-0000094C0000}"/>
    <cellStyle name="T_Ht-PTq1-03 2 2" xfId="4836" xr:uid="{00000000-0005-0000-0000-00000A4C0000}"/>
    <cellStyle name="T_Ht-PTq1-03 2 3" xfId="5250" xr:uid="{00000000-0005-0000-0000-00000B4C0000}"/>
    <cellStyle name="T_Ht-PTq1-03 3" xfId="4837" xr:uid="{00000000-0005-0000-0000-00000C4C0000}"/>
    <cellStyle name="T_Ht-PTq1-03 4" xfId="5249" xr:uid="{00000000-0005-0000-0000-00000D4C0000}"/>
    <cellStyle name="T_Ht-PTq1-03_!1 1 bao cao giao KH ve HTCMT vung TNB   12-12-2011" xfId="3872" xr:uid="{00000000-0005-0000-0000-00000E4C0000}"/>
    <cellStyle name="T_Ht-PTq1-03_!1 1 bao cao giao KH ve HTCMT vung TNB   12-12-2011 2" xfId="3873" xr:uid="{00000000-0005-0000-0000-00000F4C0000}"/>
    <cellStyle name="T_Ht-PTq1-03_!1 1 bao cao giao KH ve HTCMT vung TNB   12-12-2011 2 2" xfId="4838" xr:uid="{00000000-0005-0000-0000-0000104C0000}"/>
    <cellStyle name="T_Ht-PTq1-03_!1 1 bao cao giao KH ve HTCMT vung TNB   12-12-2011 2 3" xfId="5252" xr:uid="{00000000-0005-0000-0000-0000114C0000}"/>
    <cellStyle name="T_Ht-PTq1-03_!1 1 bao cao giao KH ve HTCMT vung TNB   12-12-2011 3" xfId="4839" xr:uid="{00000000-0005-0000-0000-0000124C0000}"/>
    <cellStyle name="T_Ht-PTq1-03_!1 1 bao cao giao KH ve HTCMT vung TNB   12-12-2011 4" xfId="5251" xr:uid="{00000000-0005-0000-0000-0000134C0000}"/>
    <cellStyle name="T_Ht-PTq1-03_kien giang 2" xfId="3874" xr:uid="{00000000-0005-0000-0000-0000144C0000}"/>
    <cellStyle name="T_Ht-PTq1-03_kien giang 2 2" xfId="3875" xr:uid="{00000000-0005-0000-0000-0000154C0000}"/>
    <cellStyle name="T_Ht-PTq1-03_kien giang 2 2 2" xfId="4840" xr:uid="{00000000-0005-0000-0000-0000164C0000}"/>
    <cellStyle name="T_Ht-PTq1-03_kien giang 2 2 3" xfId="5254" xr:uid="{00000000-0005-0000-0000-0000174C0000}"/>
    <cellStyle name="T_Ht-PTq1-03_kien giang 2 3" xfId="4841" xr:uid="{00000000-0005-0000-0000-0000184C0000}"/>
    <cellStyle name="T_Ht-PTq1-03_kien giang 2 4" xfId="5253" xr:uid="{00000000-0005-0000-0000-0000194C0000}"/>
    <cellStyle name="T_Ke hoach KTXH  nam 2009_PKT thang 11 nam 2008" xfId="3876" xr:uid="{00000000-0005-0000-0000-00001A4C0000}"/>
    <cellStyle name="T_Ke hoach KTXH  nam 2009_PKT thang 11 nam 2008 2" xfId="3877" xr:uid="{00000000-0005-0000-0000-00001B4C0000}"/>
    <cellStyle name="T_Ke hoach KTXH  nam 2009_PKT thang 11 nam 2008 2 2" xfId="4842" xr:uid="{00000000-0005-0000-0000-00001C4C0000}"/>
    <cellStyle name="T_Ke hoach KTXH  nam 2009_PKT thang 11 nam 2008 2 3" xfId="5256" xr:uid="{00000000-0005-0000-0000-00001D4C0000}"/>
    <cellStyle name="T_Ke hoach KTXH  nam 2009_PKT thang 11 nam 2008 3" xfId="4843" xr:uid="{00000000-0005-0000-0000-00001E4C0000}"/>
    <cellStyle name="T_Ke hoach KTXH  nam 2009_PKT thang 11 nam 2008 4" xfId="5255" xr:uid="{00000000-0005-0000-0000-00001F4C0000}"/>
    <cellStyle name="T_Ke hoach KTXH  nam 2009_PKT thang 11 nam 2008_!1 1 bao cao giao KH ve HTCMT vung TNB   12-12-2011" xfId="3878" xr:uid="{00000000-0005-0000-0000-0000204C0000}"/>
    <cellStyle name="T_Ke hoach KTXH  nam 2009_PKT thang 11 nam 2008_!1 1 bao cao giao KH ve HTCMT vung TNB   12-12-2011 2" xfId="3879" xr:uid="{00000000-0005-0000-0000-0000214C0000}"/>
    <cellStyle name="T_Ke hoach KTXH  nam 2009_PKT thang 11 nam 2008_!1 1 bao cao giao KH ve HTCMT vung TNB   12-12-2011 2 2" xfId="4844" xr:uid="{00000000-0005-0000-0000-0000224C0000}"/>
    <cellStyle name="T_Ke hoach KTXH  nam 2009_PKT thang 11 nam 2008_!1 1 bao cao giao KH ve HTCMT vung TNB   12-12-2011 2 3" xfId="5258" xr:uid="{00000000-0005-0000-0000-0000234C0000}"/>
    <cellStyle name="T_Ke hoach KTXH  nam 2009_PKT thang 11 nam 2008_!1 1 bao cao giao KH ve HTCMT vung TNB   12-12-2011 3" xfId="4845" xr:uid="{00000000-0005-0000-0000-0000244C0000}"/>
    <cellStyle name="T_Ke hoach KTXH  nam 2009_PKT thang 11 nam 2008_!1 1 bao cao giao KH ve HTCMT vung TNB   12-12-2011 4" xfId="5257" xr:uid="{00000000-0005-0000-0000-0000254C0000}"/>
    <cellStyle name="T_Ke hoach KTXH  nam 2009_PKT thang 11 nam 2008_KH TPCP vung TNB (03-1-2012)" xfId="3880" xr:uid="{00000000-0005-0000-0000-0000264C0000}"/>
    <cellStyle name="T_Ke hoach KTXH  nam 2009_PKT thang 11 nam 2008_KH TPCP vung TNB (03-1-2012) 2" xfId="3881" xr:uid="{00000000-0005-0000-0000-0000274C0000}"/>
    <cellStyle name="T_Ke hoach KTXH  nam 2009_PKT thang 11 nam 2008_KH TPCP vung TNB (03-1-2012) 2 2" xfId="4846" xr:uid="{00000000-0005-0000-0000-0000284C0000}"/>
    <cellStyle name="T_Ke hoach KTXH  nam 2009_PKT thang 11 nam 2008_KH TPCP vung TNB (03-1-2012) 2 3" xfId="5260" xr:uid="{00000000-0005-0000-0000-0000294C0000}"/>
    <cellStyle name="T_Ke hoach KTXH  nam 2009_PKT thang 11 nam 2008_KH TPCP vung TNB (03-1-2012) 3" xfId="4847" xr:uid="{00000000-0005-0000-0000-00002A4C0000}"/>
    <cellStyle name="T_Ke hoach KTXH  nam 2009_PKT thang 11 nam 2008_KH TPCP vung TNB (03-1-2012) 4" xfId="5259" xr:uid="{00000000-0005-0000-0000-00002B4C0000}"/>
    <cellStyle name="T_Ket qua dau thau" xfId="3882" xr:uid="{00000000-0005-0000-0000-00002C4C0000}"/>
    <cellStyle name="T_Ket qua dau thau 2" xfId="3883" xr:uid="{00000000-0005-0000-0000-00002D4C0000}"/>
    <cellStyle name="T_Ket qua dau thau 2 2" xfId="4848" xr:uid="{00000000-0005-0000-0000-00002E4C0000}"/>
    <cellStyle name="T_Ket qua dau thau 2 3" xfId="5262" xr:uid="{00000000-0005-0000-0000-00002F4C0000}"/>
    <cellStyle name="T_Ket qua dau thau 3" xfId="4849" xr:uid="{00000000-0005-0000-0000-0000304C0000}"/>
    <cellStyle name="T_Ket qua dau thau 4" xfId="5261" xr:uid="{00000000-0005-0000-0000-0000314C0000}"/>
    <cellStyle name="T_Ket qua dau thau_!1 1 bao cao giao KH ve HTCMT vung TNB   12-12-2011" xfId="3884" xr:uid="{00000000-0005-0000-0000-0000324C0000}"/>
    <cellStyle name="T_Ket qua dau thau_!1 1 bao cao giao KH ve HTCMT vung TNB   12-12-2011 2" xfId="3885" xr:uid="{00000000-0005-0000-0000-0000334C0000}"/>
    <cellStyle name="T_Ket qua dau thau_!1 1 bao cao giao KH ve HTCMT vung TNB   12-12-2011 2 2" xfId="4850" xr:uid="{00000000-0005-0000-0000-0000344C0000}"/>
    <cellStyle name="T_Ket qua dau thau_!1 1 bao cao giao KH ve HTCMT vung TNB   12-12-2011 2 3" xfId="5264" xr:uid="{00000000-0005-0000-0000-0000354C0000}"/>
    <cellStyle name="T_Ket qua dau thau_!1 1 bao cao giao KH ve HTCMT vung TNB   12-12-2011 3" xfId="4851" xr:uid="{00000000-0005-0000-0000-0000364C0000}"/>
    <cellStyle name="T_Ket qua dau thau_!1 1 bao cao giao KH ve HTCMT vung TNB   12-12-2011 4" xfId="5263" xr:uid="{00000000-0005-0000-0000-0000374C0000}"/>
    <cellStyle name="T_Ket qua dau thau_KH TPCP vung TNB (03-1-2012)" xfId="3886" xr:uid="{00000000-0005-0000-0000-0000384C0000}"/>
    <cellStyle name="T_Ket qua dau thau_KH TPCP vung TNB (03-1-2012) 2" xfId="3887" xr:uid="{00000000-0005-0000-0000-0000394C0000}"/>
    <cellStyle name="T_Ket qua dau thau_KH TPCP vung TNB (03-1-2012) 2 2" xfId="4852" xr:uid="{00000000-0005-0000-0000-00003A4C0000}"/>
    <cellStyle name="T_Ket qua dau thau_KH TPCP vung TNB (03-1-2012) 2 3" xfId="5266" xr:uid="{00000000-0005-0000-0000-00003B4C0000}"/>
    <cellStyle name="T_Ket qua dau thau_KH TPCP vung TNB (03-1-2012) 3" xfId="4853" xr:uid="{00000000-0005-0000-0000-00003C4C0000}"/>
    <cellStyle name="T_Ket qua dau thau_KH TPCP vung TNB (03-1-2012) 4" xfId="5265" xr:uid="{00000000-0005-0000-0000-00003D4C0000}"/>
    <cellStyle name="T_Ket qua phan bo von nam 2008" xfId="3888" xr:uid="{00000000-0005-0000-0000-00003E4C0000}"/>
    <cellStyle name="T_Ket qua phan bo von nam 2008 2" xfId="3889" xr:uid="{00000000-0005-0000-0000-00003F4C0000}"/>
    <cellStyle name="T_Ket qua phan bo von nam 2008 2 2" xfId="4854" xr:uid="{00000000-0005-0000-0000-0000404C0000}"/>
    <cellStyle name="T_Ket qua phan bo von nam 2008 2 3" xfId="5268" xr:uid="{00000000-0005-0000-0000-0000414C0000}"/>
    <cellStyle name="T_Ket qua phan bo von nam 2008 3" xfId="4855" xr:uid="{00000000-0005-0000-0000-0000424C0000}"/>
    <cellStyle name="T_Ket qua phan bo von nam 2008 4" xfId="5267" xr:uid="{00000000-0005-0000-0000-0000434C0000}"/>
    <cellStyle name="T_Ket qua phan bo von nam 2008_!1 1 bao cao giao KH ve HTCMT vung TNB   12-12-2011" xfId="3890" xr:uid="{00000000-0005-0000-0000-0000444C0000}"/>
    <cellStyle name="T_Ket qua phan bo von nam 2008_!1 1 bao cao giao KH ve HTCMT vung TNB   12-12-2011 2" xfId="3891" xr:uid="{00000000-0005-0000-0000-0000454C0000}"/>
    <cellStyle name="T_Ket qua phan bo von nam 2008_!1 1 bao cao giao KH ve HTCMT vung TNB   12-12-2011 2 2" xfId="4856" xr:uid="{00000000-0005-0000-0000-0000464C0000}"/>
    <cellStyle name="T_Ket qua phan bo von nam 2008_!1 1 bao cao giao KH ve HTCMT vung TNB   12-12-2011 2 3" xfId="5270" xr:uid="{00000000-0005-0000-0000-0000474C0000}"/>
    <cellStyle name="T_Ket qua phan bo von nam 2008_!1 1 bao cao giao KH ve HTCMT vung TNB   12-12-2011 3" xfId="4857" xr:uid="{00000000-0005-0000-0000-0000484C0000}"/>
    <cellStyle name="T_Ket qua phan bo von nam 2008_!1 1 bao cao giao KH ve HTCMT vung TNB   12-12-2011 4" xfId="5269" xr:uid="{00000000-0005-0000-0000-0000494C0000}"/>
    <cellStyle name="T_Ket qua phan bo von nam 2008_KH TPCP vung TNB (03-1-2012)" xfId="3892" xr:uid="{00000000-0005-0000-0000-00004A4C0000}"/>
    <cellStyle name="T_Ket qua phan bo von nam 2008_KH TPCP vung TNB (03-1-2012) 2" xfId="3893" xr:uid="{00000000-0005-0000-0000-00004B4C0000}"/>
    <cellStyle name="T_Ket qua phan bo von nam 2008_KH TPCP vung TNB (03-1-2012) 2 2" xfId="4858" xr:uid="{00000000-0005-0000-0000-00004C4C0000}"/>
    <cellStyle name="T_Ket qua phan bo von nam 2008_KH TPCP vung TNB (03-1-2012) 2 3" xfId="5272" xr:uid="{00000000-0005-0000-0000-00004D4C0000}"/>
    <cellStyle name="T_Ket qua phan bo von nam 2008_KH TPCP vung TNB (03-1-2012) 3" xfId="4859" xr:uid="{00000000-0005-0000-0000-00004E4C0000}"/>
    <cellStyle name="T_Ket qua phan bo von nam 2008_KH TPCP vung TNB (03-1-2012) 4" xfId="5271" xr:uid="{00000000-0005-0000-0000-00004F4C0000}"/>
    <cellStyle name="T_kien giang 2" xfId="3903" xr:uid="{00000000-0005-0000-0000-00006B4C0000}"/>
    <cellStyle name="T_kien giang 2 2" xfId="3904" xr:uid="{00000000-0005-0000-0000-00006C4C0000}"/>
    <cellStyle name="T_kien giang 2 2 2" xfId="4869" xr:uid="{00000000-0005-0000-0000-00006D4C0000}"/>
    <cellStyle name="T_kien giang 2 2 3" xfId="5283" xr:uid="{00000000-0005-0000-0000-00006E4C0000}"/>
    <cellStyle name="T_kien giang 2 3" xfId="4870" xr:uid="{00000000-0005-0000-0000-00006F4C0000}"/>
    <cellStyle name="T_kien giang 2 4" xfId="5282" xr:uid="{00000000-0005-0000-0000-0000704C0000}"/>
    <cellStyle name="T_KH 2011-2015" xfId="3894" xr:uid="{00000000-0005-0000-0000-0000504C0000}"/>
    <cellStyle name="T_KH 2011-2015 2" xfId="4860" xr:uid="{00000000-0005-0000-0000-0000514C0000}"/>
    <cellStyle name="T_KH 2011-2015 3" xfId="5273" xr:uid="{00000000-0005-0000-0000-0000524C0000}"/>
    <cellStyle name="T_KH TPCP vung TNB (03-1-2012)" xfId="3895" xr:uid="{00000000-0005-0000-0000-0000534C0000}"/>
    <cellStyle name="T_KH TPCP vung TNB (03-1-2012) 2" xfId="3896" xr:uid="{00000000-0005-0000-0000-0000544C0000}"/>
    <cellStyle name="T_KH TPCP vung TNB (03-1-2012) 2 2" xfId="4861" xr:uid="{00000000-0005-0000-0000-0000554C0000}"/>
    <cellStyle name="T_KH TPCP vung TNB (03-1-2012) 2 3" xfId="5275" xr:uid="{00000000-0005-0000-0000-0000564C0000}"/>
    <cellStyle name="T_KH TPCP vung TNB (03-1-2012) 3" xfId="4862" xr:uid="{00000000-0005-0000-0000-0000574C0000}"/>
    <cellStyle name="T_KH TPCP vung TNB (03-1-2012) 4" xfId="5274" xr:uid="{00000000-0005-0000-0000-0000584C0000}"/>
    <cellStyle name="T_KH XDCB_2008 lan 2 sua ngay 10-11" xfId="3897" xr:uid="{00000000-0005-0000-0000-0000594C0000}"/>
    <cellStyle name="T_KH XDCB_2008 lan 2 sua ngay 10-11 2" xfId="3898" xr:uid="{00000000-0005-0000-0000-00005A4C0000}"/>
    <cellStyle name="T_KH XDCB_2008 lan 2 sua ngay 10-11 2 2" xfId="4863" xr:uid="{00000000-0005-0000-0000-00005B4C0000}"/>
    <cellStyle name="T_KH XDCB_2008 lan 2 sua ngay 10-11 2 3" xfId="5277" xr:uid="{00000000-0005-0000-0000-00005C4C0000}"/>
    <cellStyle name="T_KH XDCB_2008 lan 2 sua ngay 10-11 3" xfId="4864" xr:uid="{00000000-0005-0000-0000-00005D4C0000}"/>
    <cellStyle name="T_KH XDCB_2008 lan 2 sua ngay 10-11 4" xfId="5276" xr:uid="{00000000-0005-0000-0000-00005E4C0000}"/>
    <cellStyle name="T_KH XDCB_2008 lan 2 sua ngay 10-11_!1 1 bao cao giao KH ve HTCMT vung TNB   12-12-2011" xfId="3899" xr:uid="{00000000-0005-0000-0000-00005F4C0000}"/>
    <cellStyle name="T_KH XDCB_2008 lan 2 sua ngay 10-11_!1 1 bao cao giao KH ve HTCMT vung TNB   12-12-2011 2" xfId="3900" xr:uid="{00000000-0005-0000-0000-0000604C0000}"/>
    <cellStyle name="T_KH XDCB_2008 lan 2 sua ngay 10-11_!1 1 bao cao giao KH ve HTCMT vung TNB   12-12-2011 2 2" xfId="4865" xr:uid="{00000000-0005-0000-0000-0000614C0000}"/>
    <cellStyle name="T_KH XDCB_2008 lan 2 sua ngay 10-11_!1 1 bao cao giao KH ve HTCMT vung TNB   12-12-2011 2 3" xfId="5279" xr:uid="{00000000-0005-0000-0000-0000624C0000}"/>
    <cellStyle name="T_KH XDCB_2008 lan 2 sua ngay 10-11_!1 1 bao cao giao KH ve HTCMT vung TNB   12-12-2011 3" xfId="4866" xr:uid="{00000000-0005-0000-0000-0000634C0000}"/>
    <cellStyle name="T_KH XDCB_2008 lan 2 sua ngay 10-11_!1 1 bao cao giao KH ve HTCMT vung TNB   12-12-2011 4" xfId="5278" xr:uid="{00000000-0005-0000-0000-0000644C0000}"/>
    <cellStyle name="T_KH XDCB_2008 lan 2 sua ngay 10-11_KH TPCP vung TNB (03-1-2012)" xfId="3901" xr:uid="{00000000-0005-0000-0000-0000654C0000}"/>
    <cellStyle name="T_KH XDCB_2008 lan 2 sua ngay 10-11_KH TPCP vung TNB (03-1-2012) 2" xfId="3902" xr:uid="{00000000-0005-0000-0000-0000664C0000}"/>
    <cellStyle name="T_KH XDCB_2008 lan 2 sua ngay 10-11_KH TPCP vung TNB (03-1-2012) 2 2" xfId="4867" xr:uid="{00000000-0005-0000-0000-0000674C0000}"/>
    <cellStyle name="T_KH XDCB_2008 lan 2 sua ngay 10-11_KH TPCP vung TNB (03-1-2012) 2 3" xfId="5281" xr:uid="{00000000-0005-0000-0000-0000684C0000}"/>
    <cellStyle name="T_KH XDCB_2008 lan 2 sua ngay 10-11_KH TPCP vung TNB (03-1-2012) 3" xfId="4868" xr:uid="{00000000-0005-0000-0000-0000694C0000}"/>
    <cellStyle name="T_KH XDCB_2008 lan 2 sua ngay 10-11_KH TPCP vung TNB (03-1-2012) 4" xfId="5280" xr:uid="{00000000-0005-0000-0000-00006A4C0000}"/>
    <cellStyle name="T_Me_Tri_6_07" xfId="3905" xr:uid="{00000000-0005-0000-0000-0000714C0000}"/>
    <cellStyle name="T_Me_Tri_6_07 2" xfId="3906" xr:uid="{00000000-0005-0000-0000-0000724C0000}"/>
    <cellStyle name="T_Me_Tri_6_07 2 2" xfId="4871" xr:uid="{00000000-0005-0000-0000-0000734C0000}"/>
    <cellStyle name="T_Me_Tri_6_07 2 3" xfId="5285" xr:uid="{00000000-0005-0000-0000-0000744C0000}"/>
    <cellStyle name="T_Me_Tri_6_07 3" xfId="4872" xr:uid="{00000000-0005-0000-0000-0000754C0000}"/>
    <cellStyle name="T_Me_Tri_6_07 4" xfId="5284" xr:uid="{00000000-0005-0000-0000-0000764C0000}"/>
    <cellStyle name="T_Me_Tri_6_07_!1 1 bao cao giao KH ve HTCMT vung TNB   12-12-2011" xfId="3907" xr:uid="{00000000-0005-0000-0000-0000774C0000}"/>
    <cellStyle name="T_Me_Tri_6_07_!1 1 bao cao giao KH ve HTCMT vung TNB   12-12-2011 2" xfId="3908" xr:uid="{00000000-0005-0000-0000-0000784C0000}"/>
    <cellStyle name="T_Me_Tri_6_07_!1 1 bao cao giao KH ve HTCMT vung TNB   12-12-2011 2 2" xfId="4873" xr:uid="{00000000-0005-0000-0000-0000794C0000}"/>
    <cellStyle name="T_Me_Tri_6_07_!1 1 bao cao giao KH ve HTCMT vung TNB   12-12-2011 2 3" xfId="5287" xr:uid="{00000000-0005-0000-0000-00007A4C0000}"/>
    <cellStyle name="T_Me_Tri_6_07_!1 1 bao cao giao KH ve HTCMT vung TNB   12-12-2011 3" xfId="4874" xr:uid="{00000000-0005-0000-0000-00007B4C0000}"/>
    <cellStyle name="T_Me_Tri_6_07_!1 1 bao cao giao KH ve HTCMT vung TNB   12-12-2011 4" xfId="5286" xr:uid="{00000000-0005-0000-0000-00007C4C0000}"/>
    <cellStyle name="T_Me_Tri_6_07_Bieu4HTMT" xfId="3909" xr:uid="{00000000-0005-0000-0000-00007D4C0000}"/>
    <cellStyle name="T_Me_Tri_6_07_Bieu4HTMT 2" xfId="3910" xr:uid="{00000000-0005-0000-0000-00007E4C0000}"/>
    <cellStyle name="T_Me_Tri_6_07_Bieu4HTMT 2 2" xfId="4875" xr:uid="{00000000-0005-0000-0000-00007F4C0000}"/>
    <cellStyle name="T_Me_Tri_6_07_Bieu4HTMT 2 3" xfId="5289" xr:uid="{00000000-0005-0000-0000-0000804C0000}"/>
    <cellStyle name="T_Me_Tri_6_07_Bieu4HTMT 3" xfId="4876" xr:uid="{00000000-0005-0000-0000-0000814C0000}"/>
    <cellStyle name="T_Me_Tri_6_07_Bieu4HTMT 4" xfId="5288" xr:uid="{00000000-0005-0000-0000-0000824C0000}"/>
    <cellStyle name="T_Me_Tri_6_07_Bieu4HTMT_!1 1 bao cao giao KH ve HTCMT vung TNB   12-12-2011" xfId="3911" xr:uid="{00000000-0005-0000-0000-0000834C0000}"/>
    <cellStyle name="T_Me_Tri_6_07_Bieu4HTMT_!1 1 bao cao giao KH ve HTCMT vung TNB   12-12-2011 2" xfId="3912" xr:uid="{00000000-0005-0000-0000-0000844C0000}"/>
    <cellStyle name="T_Me_Tri_6_07_Bieu4HTMT_!1 1 bao cao giao KH ve HTCMT vung TNB   12-12-2011 2 2" xfId="4877" xr:uid="{00000000-0005-0000-0000-0000854C0000}"/>
    <cellStyle name="T_Me_Tri_6_07_Bieu4HTMT_!1 1 bao cao giao KH ve HTCMT vung TNB   12-12-2011 2 3" xfId="5291" xr:uid="{00000000-0005-0000-0000-0000864C0000}"/>
    <cellStyle name="T_Me_Tri_6_07_Bieu4HTMT_!1 1 bao cao giao KH ve HTCMT vung TNB   12-12-2011 3" xfId="4878" xr:uid="{00000000-0005-0000-0000-0000874C0000}"/>
    <cellStyle name="T_Me_Tri_6_07_Bieu4HTMT_!1 1 bao cao giao KH ve HTCMT vung TNB   12-12-2011 4" xfId="5290" xr:uid="{00000000-0005-0000-0000-0000884C0000}"/>
    <cellStyle name="T_Me_Tri_6_07_Bieu4HTMT_KH TPCP vung TNB (03-1-2012)" xfId="3913" xr:uid="{00000000-0005-0000-0000-0000894C0000}"/>
    <cellStyle name="T_Me_Tri_6_07_Bieu4HTMT_KH TPCP vung TNB (03-1-2012) 2" xfId="3914" xr:uid="{00000000-0005-0000-0000-00008A4C0000}"/>
    <cellStyle name="T_Me_Tri_6_07_Bieu4HTMT_KH TPCP vung TNB (03-1-2012) 2 2" xfId="4879" xr:uid="{00000000-0005-0000-0000-00008B4C0000}"/>
    <cellStyle name="T_Me_Tri_6_07_Bieu4HTMT_KH TPCP vung TNB (03-1-2012) 2 3" xfId="5293" xr:uid="{00000000-0005-0000-0000-00008C4C0000}"/>
    <cellStyle name="T_Me_Tri_6_07_Bieu4HTMT_KH TPCP vung TNB (03-1-2012) 3" xfId="4880" xr:uid="{00000000-0005-0000-0000-00008D4C0000}"/>
    <cellStyle name="T_Me_Tri_6_07_Bieu4HTMT_KH TPCP vung TNB (03-1-2012) 4" xfId="5292" xr:uid="{00000000-0005-0000-0000-00008E4C0000}"/>
    <cellStyle name="T_Me_Tri_6_07_KH TPCP vung TNB (03-1-2012)" xfId="3915" xr:uid="{00000000-0005-0000-0000-00008F4C0000}"/>
    <cellStyle name="T_Me_Tri_6_07_KH TPCP vung TNB (03-1-2012) 2" xfId="3916" xr:uid="{00000000-0005-0000-0000-0000904C0000}"/>
    <cellStyle name="T_Me_Tri_6_07_KH TPCP vung TNB (03-1-2012) 2 2" xfId="4881" xr:uid="{00000000-0005-0000-0000-0000914C0000}"/>
    <cellStyle name="T_Me_Tri_6_07_KH TPCP vung TNB (03-1-2012) 2 3" xfId="5295" xr:uid="{00000000-0005-0000-0000-0000924C0000}"/>
    <cellStyle name="T_Me_Tri_6_07_KH TPCP vung TNB (03-1-2012) 3" xfId="4882" xr:uid="{00000000-0005-0000-0000-0000934C0000}"/>
    <cellStyle name="T_Me_Tri_6_07_KH TPCP vung TNB (03-1-2012) 4" xfId="5294" xr:uid="{00000000-0005-0000-0000-0000944C0000}"/>
    <cellStyle name="T_N2 thay dat (N1-1)" xfId="3917" xr:uid="{00000000-0005-0000-0000-0000954C0000}"/>
    <cellStyle name="T_N2 thay dat (N1-1) 2" xfId="3918" xr:uid="{00000000-0005-0000-0000-0000964C0000}"/>
    <cellStyle name="T_N2 thay dat (N1-1) 2 2" xfId="4883" xr:uid="{00000000-0005-0000-0000-0000974C0000}"/>
    <cellStyle name="T_N2 thay dat (N1-1) 2 3" xfId="5297" xr:uid="{00000000-0005-0000-0000-0000984C0000}"/>
    <cellStyle name="T_N2 thay dat (N1-1) 3" xfId="4884" xr:uid="{00000000-0005-0000-0000-0000994C0000}"/>
    <cellStyle name="T_N2 thay dat (N1-1) 4" xfId="5296" xr:uid="{00000000-0005-0000-0000-00009A4C0000}"/>
    <cellStyle name="T_N2 thay dat (N1-1)_!1 1 bao cao giao KH ve HTCMT vung TNB   12-12-2011" xfId="3919" xr:uid="{00000000-0005-0000-0000-00009B4C0000}"/>
    <cellStyle name="T_N2 thay dat (N1-1)_!1 1 bao cao giao KH ve HTCMT vung TNB   12-12-2011 2" xfId="3920" xr:uid="{00000000-0005-0000-0000-00009C4C0000}"/>
    <cellStyle name="T_N2 thay dat (N1-1)_!1 1 bao cao giao KH ve HTCMT vung TNB   12-12-2011 2 2" xfId="4885" xr:uid="{00000000-0005-0000-0000-00009D4C0000}"/>
    <cellStyle name="T_N2 thay dat (N1-1)_!1 1 bao cao giao KH ve HTCMT vung TNB   12-12-2011 2 3" xfId="5299" xr:uid="{00000000-0005-0000-0000-00009E4C0000}"/>
    <cellStyle name="T_N2 thay dat (N1-1)_!1 1 bao cao giao KH ve HTCMT vung TNB   12-12-2011 3" xfId="4886" xr:uid="{00000000-0005-0000-0000-00009F4C0000}"/>
    <cellStyle name="T_N2 thay dat (N1-1)_!1 1 bao cao giao KH ve HTCMT vung TNB   12-12-2011 4" xfId="5298" xr:uid="{00000000-0005-0000-0000-0000A04C0000}"/>
    <cellStyle name="T_N2 thay dat (N1-1)_Bieu4HTMT" xfId="3921" xr:uid="{00000000-0005-0000-0000-0000A14C0000}"/>
    <cellStyle name="T_N2 thay dat (N1-1)_Bieu4HTMT 2" xfId="3922" xr:uid="{00000000-0005-0000-0000-0000A24C0000}"/>
    <cellStyle name="T_N2 thay dat (N1-1)_Bieu4HTMT 2 2" xfId="4887" xr:uid="{00000000-0005-0000-0000-0000A34C0000}"/>
    <cellStyle name="T_N2 thay dat (N1-1)_Bieu4HTMT 2 3" xfId="5301" xr:uid="{00000000-0005-0000-0000-0000A44C0000}"/>
    <cellStyle name="T_N2 thay dat (N1-1)_Bieu4HTMT 3" xfId="4888" xr:uid="{00000000-0005-0000-0000-0000A54C0000}"/>
    <cellStyle name="T_N2 thay dat (N1-1)_Bieu4HTMT 4" xfId="5300" xr:uid="{00000000-0005-0000-0000-0000A64C0000}"/>
    <cellStyle name="T_N2 thay dat (N1-1)_Bieu4HTMT_!1 1 bao cao giao KH ve HTCMT vung TNB   12-12-2011" xfId="3923" xr:uid="{00000000-0005-0000-0000-0000A74C0000}"/>
    <cellStyle name="T_N2 thay dat (N1-1)_Bieu4HTMT_!1 1 bao cao giao KH ve HTCMT vung TNB   12-12-2011 2" xfId="3924" xr:uid="{00000000-0005-0000-0000-0000A84C0000}"/>
    <cellStyle name="T_N2 thay dat (N1-1)_Bieu4HTMT_!1 1 bao cao giao KH ve HTCMT vung TNB   12-12-2011 2 2" xfId="4889" xr:uid="{00000000-0005-0000-0000-0000A94C0000}"/>
    <cellStyle name="T_N2 thay dat (N1-1)_Bieu4HTMT_!1 1 bao cao giao KH ve HTCMT vung TNB   12-12-2011 2 3" xfId="5303" xr:uid="{00000000-0005-0000-0000-0000AA4C0000}"/>
    <cellStyle name="T_N2 thay dat (N1-1)_Bieu4HTMT_!1 1 bao cao giao KH ve HTCMT vung TNB   12-12-2011 3" xfId="4890" xr:uid="{00000000-0005-0000-0000-0000AB4C0000}"/>
    <cellStyle name="T_N2 thay dat (N1-1)_Bieu4HTMT_!1 1 bao cao giao KH ve HTCMT vung TNB   12-12-2011 4" xfId="5302" xr:uid="{00000000-0005-0000-0000-0000AC4C0000}"/>
    <cellStyle name="T_N2 thay dat (N1-1)_Bieu4HTMT_KH TPCP vung TNB (03-1-2012)" xfId="3925" xr:uid="{00000000-0005-0000-0000-0000AD4C0000}"/>
    <cellStyle name="T_N2 thay dat (N1-1)_Bieu4HTMT_KH TPCP vung TNB (03-1-2012) 2" xfId="3926" xr:uid="{00000000-0005-0000-0000-0000AE4C0000}"/>
    <cellStyle name="T_N2 thay dat (N1-1)_Bieu4HTMT_KH TPCP vung TNB (03-1-2012) 2 2" xfId="4891" xr:uid="{00000000-0005-0000-0000-0000AF4C0000}"/>
    <cellStyle name="T_N2 thay dat (N1-1)_Bieu4HTMT_KH TPCP vung TNB (03-1-2012) 2 3" xfId="5305" xr:uid="{00000000-0005-0000-0000-0000B04C0000}"/>
    <cellStyle name="T_N2 thay dat (N1-1)_Bieu4HTMT_KH TPCP vung TNB (03-1-2012) 3" xfId="4892" xr:uid="{00000000-0005-0000-0000-0000B14C0000}"/>
    <cellStyle name="T_N2 thay dat (N1-1)_Bieu4HTMT_KH TPCP vung TNB (03-1-2012) 4" xfId="5304" xr:uid="{00000000-0005-0000-0000-0000B24C0000}"/>
    <cellStyle name="T_N2 thay dat (N1-1)_KH TPCP vung TNB (03-1-2012)" xfId="3927" xr:uid="{00000000-0005-0000-0000-0000B34C0000}"/>
    <cellStyle name="T_N2 thay dat (N1-1)_KH TPCP vung TNB (03-1-2012) 2" xfId="3928" xr:uid="{00000000-0005-0000-0000-0000B44C0000}"/>
    <cellStyle name="T_N2 thay dat (N1-1)_KH TPCP vung TNB (03-1-2012) 2 2" xfId="4893" xr:uid="{00000000-0005-0000-0000-0000B54C0000}"/>
    <cellStyle name="T_N2 thay dat (N1-1)_KH TPCP vung TNB (03-1-2012) 2 3" xfId="5307" xr:uid="{00000000-0005-0000-0000-0000B64C0000}"/>
    <cellStyle name="T_N2 thay dat (N1-1)_KH TPCP vung TNB (03-1-2012) 3" xfId="4894" xr:uid="{00000000-0005-0000-0000-0000B74C0000}"/>
    <cellStyle name="T_N2 thay dat (N1-1)_KH TPCP vung TNB (03-1-2012) 4" xfId="5306" xr:uid="{00000000-0005-0000-0000-0000B84C0000}"/>
    <cellStyle name="T_Phuong an can doi nam 2008" xfId="3929" xr:uid="{00000000-0005-0000-0000-0000B94C0000}"/>
    <cellStyle name="T_Phuong an can doi nam 2008 2" xfId="3930" xr:uid="{00000000-0005-0000-0000-0000BA4C0000}"/>
    <cellStyle name="T_Phuong an can doi nam 2008 2 2" xfId="4895" xr:uid="{00000000-0005-0000-0000-0000BB4C0000}"/>
    <cellStyle name="T_Phuong an can doi nam 2008 2 3" xfId="5309" xr:uid="{00000000-0005-0000-0000-0000BC4C0000}"/>
    <cellStyle name="T_Phuong an can doi nam 2008 3" xfId="4896" xr:uid="{00000000-0005-0000-0000-0000BD4C0000}"/>
    <cellStyle name="T_Phuong an can doi nam 2008 4" xfId="5308" xr:uid="{00000000-0005-0000-0000-0000BE4C0000}"/>
    <cellStyle name="T_Phuong an can doi nam 2008_!1 1 bao cao giao KH ve HTCMT vung TNB   12-12-2011" xfId="3931" xr:uid="{00000000-0005-0000-0000-0000BF4C0000}"/>
    <cellStyle name="T_Phuong an can doi nam 2008_!1 1 bao cao giao KH ve HTCMT vung TNB   12-12-2011 2" xfId="3932" xr:uid="{00000000-0005-0000-0000-0000C04C0000}"/>
    <cellStyle name="T_Phuong an can doi nam 2008_!1 1 bao cao giao KH ve HTCMT vung TNB   12-12-2011 2 2" xfId="4897" xr:uid="{00000000-0005-0000-0000-0000C14C0000}"/>
    <cellStyle name="T_Phuong an can doi nam 2008_!1 1 bao cao giao KH ve HTCMT vung TNB   12-12-2011 2 3" xfId="5311" xr:uid="{00000000-0005-0000-0000-0000C24C0000}"/>
    <cellStyle name="T_Phuong an can doi nam 2008_!1 1 bao cao giao KH ve HTCMT vung TNB   12-12-2011 3" xfId="4898" xr:uid="{00000000-0005-0000-0000-0000C34C0000}"/>
    <cellStyle name="T_Phuong an can doi nam 2008_!1 1 bao cao giao KH ve HTCMT vung TNB   12-12-2011 4" xfId="5310" xr:uid="{00000000-0005-0000-0000-0000C44C0000}"/>
    <cellStyle name="T_Phuong an can doi nam 2008_KH TPCP vung TNB (03-1-2012)" xfId="3933" xr:uid="{00000000-0005-0000-0000-0000C54C0000}"/>
    <cellStyle name="T_Phuong an can doi nam 2008_KH TPCP vung TNB (03-1-2012) 2" xfId="3934" xr:uid="{00000000-0005-0000-0000-0000C64C0000}"/>
    <cellStyle name="T_Phuong an can doi nam 2008_KH TPCP vung TNB (03-1-2012) 2 2" xfId="4899" xr:uid="{00000000-0005-0000-0000-0000C74C0000}"/>
    <cellStyle name="T_Phuong an can doi nam 2008_KH TPCP vung TNB (03-1-2012) 2 3" xfId="5313" xr:uid="{00000000-0005-0000-0000-0000C84C0000}"/>
    <cellStyle name="T_Phuong an can doi nam 2008_KH TPCP vung TNB (03-1-2012) 3" xfId="4900" xr:uid="{00000000-0005-0000-0000-0000C94C0000}"/>
    <cellStyle name="T_Phuong an can doi nam 2008_KH TPCP vung TNB (03-1-2012) 4" xfId="5312" xr:uid="{00000000-0005-0000-0000-0000CA4C0000}"/>
    <cellStyle name="T_Seagame(BTL)" xfId="3935" xr:uid="{00000000-0005-0000-0000-0000CB4C0000}"/>
    <cellStyle name="T_Seagame(BTL) 2" xfId="3936" xr:uid="{00000000-0005-0000-0000-0000CC4C0000}"/>
    <cellStyle name="T_Seagame(BTL) 2 2" xfId="4901" xr:uid="{00000000-0005-0000-0000-0000CD4C0000}"/>
    <cellStyle name="T_Seagame(BTL) 2 3" xfId="5315" xr:uid="{00000000-0005-0000-0000-0000CE4C0000}"/>
    <cellStyle name="T_Seagame(BTL) 3" xfId="4902" xr:uid="{00000000-0005-0000-0000-0000CF4C0000}"/>
    <cellStyle name="T_Seagame(BTL) 4" xfId="5314" xr:uid="{00000000-0005-0000-0000-0000D04C0000}"/>
    <cellStyle name="T_So GTVT" xfId="3937" xr:uid="{00000000-0005-0000-0000-0000D14C0000}"/>
    <cellStyle name="T_So GTVT 2" xfId="3938" xr:uid="{00000000-0005-0000-0000-0000D24C0000}"/>
    <cellStyle name="T_So GTVT 2 2" xfId="4903" xr:uid="{00000000-0005-0000-0000-0000D34C0000}"/>
    <cellStyle name="T_So GTVT 2 3" xfId="5317" xr:uid="{00000000-0005-0000-0000-0000D44C0000}"/>
    <cellStyle name="T_So GTVT 3" xfId="4904" xr:uid="{00000000-0005-0000-0000-0000D54C0000}"/>
    <cellStyle name="T_So GTVT 4" xfId="5316" xr:uid="{00000000-0005-0000-0000-0000D64C0000}"/>
    <cellStyle name="T_So GTVT_!1 1 bao cao giao KH ve HTCMT vung TNB   12-12-2011" xfId="3939" xr:uid="{00000000-0005-0000-0000-0000D74C0000}"/>
    <cellStyle name="T_So GTVT_!1 1 bao cao giao KH ve HTCMT vung TNB   12-12-2011 2" xfId="3940" xr:uid="{00000000-0005-0000-0000-0000D84C0000}"/>
    <cellStyle name="T_So GTVT_!1 1 bao cao giao KH ve HTCMT vung TNB   12-12-2011 2 2" xfId="4905" xr:uid="{00000000-0005-0000-0000-0000D94C0000}"/>
    <cellStyle name="T_So GTVT_!1 1 bao cao giao KH ve HTCMT vung TNB   12-12-2011 2 3" xfId="5319" xr:uid="{00000000-0005-0000-0000-0000DA4C0000}"/>
    <cellStyle name="T_So GTVT_!1 1 bao cao giao KH ve HTCMT vung TNB   12-12-2011 3" xfId="4906" xr:uid="{00000000-0005-0000-0000-0000DB4C0000}"/>
    <cellStyle name="T_So GTVT_!1 1 bao cao giao KH ve HTCMT vung TNB   12-12-2011 4" xfId="5318" xr:uid="{00000000-0005-0000-0000-0000DC4C0000}"/>
    <cellStyle name="T_So GTVT_KH TPCP vung TNB (03-1-2012)" xfId="3941" xr:uid="{00000000-0005-0000-0000-0000DD4C0000}"/>
    <cellStyle name="T_So GTVT_KH TPCP vung TNB (03-1-2012) 2" xfId="3942" xr:uid="{00000000-0005-0000-0000-0000DE4C0000}"/>
    <cellStyle name="T_So GTVT_KH TPCP vung TNB (03-1-2012) 2 2" xfId="4907" xr:uid="{00000000-0005-0000-0000-0000DF4C0000}"/>
    <cellStyle name="T_So GTVT_KH TPCP vung TNB (03-1-2012) 2 3" xfId="5321" xr:uid="{00000000-0005-0000-0000-0000E04C0000}"/>
    <cellStyle name="T_So GTVT_KH TPCP vung TNB (03-1-2012) 3" xfId="4908" xr:uid="{00000000-0005-0000-0000-0000E14C0000}"/>
    <cellStyle name="T_So GTVT_KH TPCP vung TNB (03-1-2012) 4" xfId="5320" xr:uid="{00000000-0005-0000-0000-0000E24C0000}"/>
    <cellStyle name="T_tai co cau dau tu (tong hop)1" xfId="3943" xr:uid="{00000000-0005-0000-0000-0000E34C0000}"/>
    <cellStyle name="T_tai co cau dau tu (tong hop)1 2" xfId="4909" xr:uid="{00000000-0005-0000-0000-0000E44C0000}"/>
    <cellStyle name="T_tai co cau dau tu (tong hop)1 3" xfId="5322" xr:uid="{00000000-0005-0000-0000-0000E54C0000}"/>
    <cellStyle name="T_TDT + duong(8-5-07)" xfId="3944" xr:uid="{00000000-0005-0000-0000-0000E64C0000}"/>
    <cellStyle name="T_TDT + duong(8-5-07) 2" xfId="3945" xr:uid="{00000000-0005-0000-0000-0000E74C0000}"/>
    <cellStyle name="T_TDT + duong(8-5-07) 2 2" xfId="4910" xr:uid="{00000000-0005-0000-0000-0000E84C0000}"/>
    <cellStyle name="T_TDT + duong(8-5-07) 2 3" xfId="5324" xr:uid="{00000000-0005-0000-0000-0000E94C0000}"/>
    <cellStyle name="T_TDT + duong(8-5-07) 3" xfId="4911" xr:uid="{00000000-0005-0000-0000-0000EA4C0000}"/>
    <cellStyle name="T_TDT + duong(8-5-07) 4" xfId="5323" xr:uid="{00000000-0005-0000-0000-0000EB4C0000}"/>
    <cellStyle name="T_TDT + duong(8-5-07)_!1 1 bao cao giao KH ve HTCMT vung TNB   12-12-2011" xfId="3946" xr:uid="{00000000-0005-0000-0000-0000EC4C0000}"/>
    <cellStyle name="T_TDT + duong(8-5-07)_!1 1 bao cao giao KH ve HTCMT vung TNB   12-12-2011 2" xfId="3947" xr:uid="{00000000-0005-0000-0000-0000ED4C0000}"/>
    <cellStyle name="T_TDT + duong(8-5-07)_!1 1 bao cao giao KH ve HTCMT vung TNB   12-12-2011 2 2" xfId="4912" xr:uid="{00000000-0005-0000-0000-0000EE4C0000}"/>
    <cellStyle name="T_TDT + duong(8-5-07)_!1 1 bao cao giao KH ve HTCMT vung TNB   12-12-2011 2 3" xfId="5326" xr:uid="{00000000-0005-0000-0000-0000EF4C0000}"/>
    <cellStyle name="T_TDT + duong(8-5-07)_!1 1 bao cao giao KH ve HTCMT vung TNB   12-12-2011 3" xfId="4913" xr:uid="{00000000-0005-0000-0000-0000F04C0000}"/>
    <cellStyle name="T_TDT + duong(8-5-07)_!1 1 bao cao giao KH ve HTCMT vung TNB   12-12-2011 4" xfId="5325" xr:uid="{00000000-0005-0000-0000-0000F14C0000}"/>
    <cellStyle name="T_TDT + duong(8-5-07)_Bieu4HTMT" xfId="3948" xr:uid="{00000000-0005-0000-0000-0000F24C0000}"/>
    <cellStyle name="T_TDT + duong(8-5-07)_Bieu4HTMT 2" xfId="3949" xr:uid="{00000000-0005-0000-0000-0000F34C0000}"/>
    <cellStyle name="T_TDT + duong(8-5-07)_Bieu4HTMT 2 2" xfId="4914" xr:uid="{00000000-0005-0000-0000-0000F44C0000}"/>
    <cellStyle name="T_TDT + duong(8-5-07)_Bieu4HTMT 2 3" xfId="5328" xr:uid="{00000000-0005-0000-0000-0000F54C0000}"/>
    <cellStyle name="T_TDT + duong(8-5-07)_Bieu4HTMT 3" xfId="4915" xr:uid="{00000000-0005-0000-0000-0000F64C0000}"/>
    <cellStyle name="T_TDT + duong(8-5-07)_Bieu4HTMT 4" xfId="5327" xr:uid="{00000000-0005-0000-0000-0000F74C0000}"/>
    <cellStyle name="T_TDT + duong(8-5-07)_Bieu4HTMT_!1 1 bao cao giao KH ve HTCMT vung TNB   12-12-2011" xfId="3950" xr:uid="{00000000-0005-0000-0000-0000F84C0000}"/>
    <cellStyle name="T_TDT + duong(8-5-07)_Bieu4HTMT_!1 1 bao cao giao KH ve HTCMT vung TNB   12-12-2011 2" xfId="3951" xr:uid="{00000000-0005-0000-0000-0000F94C0000}"/>
    <cellStyle name="T_TDT + duong(8-5-07)_Bieu4HTMT_!1 1 bao cao giao KH ve HTCMT vung TNB   12-12-2011 2 2" xfId="4916" xr:uid="{00000000-0005-0000-0000-0000FA4C0000}"/>
    <cellStyle name="T_TDT + duong(8-5-07)_Bieu4HTMT_!1 1 bao cao giao KH ve HTCMT vung TNB   12-12-2011 2 3" xfId="5330" xr:uid="{00000000-0005-0000-0000-0000FB4C0000}"/>
    <cellStyle name="T_TDT + duong(8-5-07)_Bieu4HTMT_!1 1 bao cao giao KH ve HTCMT vung TNB   12-12-2011 3" xfId="4917" xr:uid="{00000000-0005-0000-0000-0000FC4C0000}"/>
    <cellStyle name="T_TDT + duong(8-5-07)_Bieu4HTMT_!1 1 bao cao giao KH ve HTCMT vung TNB   12-12-2011 4" xfId="5329" xr:uid="{00000000-0005-0000-0000-0000FD4C0000}"/>
    <cellStyle name="T_TDT + duong(8-5-07)_Bieu4HTMT_KH TPCP vung TNB (03-1-2012)" xfId="3952" xr:uid="{00000000-0005-0000-0000-0000FE4C0000}"/>
    <cellStyle name="T_TDT + duong(8-5-07)_Bieu4HTMT_KH TPCP vung TNB (03-1-2012) 2" xfId="3953" xr:uid="{00000000-0005-0000-0000-0000FF4C0000}"/>
    <cellStyle name="T_TDT + duong(8-5-07)_Bieu4HTMT_KH TPCP vung TNB (03-1-2012) 2 2" xfId="4918" xr:uid="{00000000-0005-0000-0000-0000004D0000}"/>
    <cellStyle name="T_TDT + duong(8-5-07)_Bieu4HTMT_KH TPCP vung TNB (03-1-2012) 2 3" xfId="5332" xr:uid="{00000000-0005-0000-0000-0000014D0000}"/>
    <cellStyle name="T_TDT + duong(8-5-07)_Bieu4HTMT_KH TPCP vung TNB (03-1-2012) 3" xfId="4919" xr:uid="{00000000-0005-0000-0000-0000024D0000}"/>
    <cellStyle name="T_TDT + duong(8-5-07)_Bieu4HTMT_KH TPCP vung TNB (03-1-2012) 4" xfId="5331" xr:uid="{00000000-0005-0000-0000-0000034D0000}"/>
    <cellStyle name="T_TDT + duong(8-5-07)_KH TPCP vung TNB (03-1-2012)" xfId="3954" xr:uid="{00000000-0005-0000-0000-0000044D0000}"/>
    <cellStyle name="T_TDT + duong(8-5-07)_KH TPCP vung TNB (03-1-2012) 2" xfId="3955" xr:uid="{00000000-0005-0000-0000-0000054D0000}"/>
    <cellStyle name="T_TDT + duong(8-5-07)_KH TPCP vung TNB (03-1-2012) 2 2" xfId="4920" xr:uid="{00000000-0005-0000-0000-0000064D0000}"/>
    <cellStyle name="T_TDT + duong(8-5-07)_KH TPCP vung TNB (03-1-2012) 2 3" xfId="5334" xr:uid="{00000000-0005-0000-0000-0000074D0000}"/>
    <cellStyle name="T_TDT + duong(8-5-07)_KH TPCP vung TNB (03-1-2012) 3" xfId="4921" xr:uid="{00000000-0005-0000-0000-0000084D0000}"/>
    <cellStyle name="T_TDT + duong(8-5-07)_KH TPCP vung TNB (03-1-2012) 4" xfId="5333" xr:uid="{00000000-0005-0000-0000-0000094D0000}"/>
    <cellStyle name="T_TK_HT" xfId="3980" xr:uid="{00000000-0005-0000-0000-0000524D0000}"/>
    <cellStyle name="T_TK_HT 2" xfId="3981" xr:uid="{00000000-0005-0000-0000-0000534D0000}"/>
    <cellStyle name="T_TK_HT 2 2" xfId="4946" xr:uid="{00000000-0005-0000-0000-0000544D0000}"/>
    <cellStyle name="T_TK_HT 2 3" xfId="5360" xr:uid="{00000000-0005-0000-0000-0000554D0000}"/>
    <cellStyle name="T_TK_HT 3" xfId="4947" xr:uid="{00000000-0005-0000-0000-0000564D0000}"/>
    <cellStyle name="T_TK_HT 4" xfId="5359" xr:uid="{00000000-0005-0000-0000-0000574D0000}"/>
    <cellStyle name="T_tham_tra_du_toan" xfId="3956" xr:uid="{00000000-0005-0000-0000-00000A4D0000}"/>
    <cellStyle name="T_tham_tra_du_toan 2" xfId="3957" xr:uid="{00000000-0005-0000-0000-00000B4D0000}"/>
    <cellStyle name="T_tham_tra_du_toan 2 2" xfId="4922" xr:uid="{00000000-0005-0000-0000-00000C4D0000}"/>
    <cellStyle name="T_tham_tra_du_toan 2 3" xfId="5336" xr:uid="{00000000-0005-0000-0000-00000D4D0000}"/>
    <cellStyle name="T_tham_tra_du_toan 3" xfId="4923" xr:uid="{00000000-0005-0000-0000-00000E4D0000}"/>
    <cellStyle name="T_tham_tra_du_toan 4" xfId="5335" xr:uid="{00000000-0005-0000-0000-00000F4D0000}"/>
    <cellStyle name="T_tham_tra_du_toan_!1 1 bao cao giao KH ve HTCMT vung TNB   12-12-2011" xfId="3958" xr:uid="{00000000-0005-0000-0000-0000104D0000}"/>
    <cellStyle name="T_tham_tra_du_toan_!1 1 bao cao giao KH ve HTCMT vung TNB   12-12-2011 2" xfId="3959" xr:uid="{00000000-0005-0000-0000-0000114D0000}"/>
    <cellStyle name="T_tham_tra_du_toan_!1 1 bao cao giao KH ve HTCMT vung TNB   12-12-2011 2 2" xfId="4924" xr:uid="{00000000-0005-0000-0000-0000124D0000}"/>
    <cellStyle name="T_tham_tra_du_toan_!1 1 bao cao giao KH ve HTCMT vung TNB   12-12-2011 2 3" xfId="5338" xr:uid="{00000000-0005-0000-0000-0000134D0000}"/>
    <cellStyle name="T_tham_tra_du_toan_!1 1 bao cao giao KH ve HTCMT vung TNB   12-12-2011 3" xfId="4925" xr:uid="{00000000-0005-0000-0000-0000144D0000}"/>
    <cellStyle name="T_tham_tra_du_toan_!1 1 bao cao giao KH ve HTCMT vung TNB   12-12-2011 4" xfId="5337" xr:uid="{00000000-0005-0000-0000-0000154D0000}"/>
    <cellStyle name="T_tham_tra_du_toan_Bieu4HTMT" xfId="3960" xr:uid="{00000000-0005-0000-0000-0000164D0000}"/>
    <cellStyle name="T_tham_tra_du_toan_Bieu4HTMT 2" xfId="3961" xr:uid="{00000000-0005-0000-0000-0000174D0000}"/>
    <cellStyle name="T_tham_tra_du_toan_Bieu4HTMT 2 2" xfId="4926" xr:uid="{00000000-0005-0000-0000-0000184D0000}"/>
    <cellStyle name="T_tham_tra_du_toan_Bieu4HTMT 2 3" xfId="5340" xr:uid="{00000000-0005-0000-0000-0000194D0000}"/>
    <cellStyle name="T_tham_tra_du_toan_Bieu4HTMT 3" xfId="4927" xr:uid="{00000000-0005-0000-0000-00001A4D0000}"/>
    <cellStyle name="T_tham_tra_du_toan_Bieu4HTMT 4" xfId="5339" xr:uid="{00000000-0005-0000-0000-00001B4D0000}"/>
    <cellStyle name="T_tham_tra_du_toan_Bieu4HTMT_!1 1 bao cao giao KH ve HTCMT vung TNB   12-12-2011" xfId="3962" xr:uid="{00000000-0005-0000-0000-00001C4D0000}"/>
    <cellStyle name="T_tham_tra_du_toan_Bieu4HTMT_!1 1 bao cao giao KH ve HTCMT vung TNB   12-12-2011 2" xfId="3963" xr:uid="{00000000-0005-0000-0000-00001D4D0000}"/>
    <cellStyle name="T_tham_tra_du_toan_Bieu4HTMT_!1 1 bao cao giao KH ve HTCMT vung TNB   12-12-2011 2 2" xfId="4928" xr:uid="{00000000-0005-0000-0000-00001E4D0000}"/>
    <cellStyle name="T_tham_tra_du_toan_Bieu4HTMT_!1 1 bao cao giao KH ve HTCMT vung TNB   12-12-2011 2 3" xfId="5342" xr:uid="{00000000-0005-0000-0000-00001F4D0000}"/>
    <cellStyle name="T_tham_tra_du_toan_Bieu4HTMT_!1 1 bao cao giao KH ve HTCMT vung TNB   12-12-2011 3" xfId="4929" xr:uid="{00000000-0005-0000-0000-0000204D0000}"/>
    <cellStyle name="T_tham_tra_du_toan_Bieu4HTMT_!1 1 bao cao giao KH ve HTCMT vung TNB   12-12-2011 4" xfId="5341" xr:uid="{00000000-0005-0000-0000-0000214D0000}"/>
    <cellStyle name="T_tham_tra_du_toan_Bieu4HTMT_KH TPCP vung TNB (03-1-2012)" xfId="3964" xr:uid="{00000000-0005-0000-0000-0000224D0000}"/>
    <cellStyle name="T_tham_tra_du_toan_Bieu4HTMT_KH TPCP vung TNB (03-1-2012) 2" xfId="3965" xr:uid="{00000000-0005-0000-0000-0000234D0000}"/>
    <cellStyle name="T_tham_tra_du_toan_Bieu4HTMT_KH TPCP vung TNB (03-1-2012) 2 2" xfId="4930" xr:uid="{00000000-0005-0000-0000-0000244D0000}"/>
    <cellStyle name="T_tham_tra_du_toan_Bieu4HTMT_KH TPCP vung TNB (03-1-2012) 2 3" xfId="5344" xr:uid="{00000000-0005-0000-0000-0000254D0000}"/>
    <cellStyle name="T_tham_tra_du_toan_Bieu4HTMT_KH TPCP vung TNB (03-1-2012) 3" xfId="4931" xr:uid="{00000000-0005-0000-0000-0000264D0000}"/>
    <cellStyle name="T_tham_tra_du_toan_Bieu4HTMT_KH TPCP vung TNB (03-1-2012) 4" xfId="5343" xr:uid="{00000000-0005-0000-0000-0000274D0000}"/>
    <cellStyle name="T_tham_tra_du_toan_KH TPCP vung TNB (03-1-2012)" xfId="3966" xr:uid="{00000000-0005-0000-0000-0000284D0000}"/>
    <cellStyle name="T_tham_tra_du_toan_KH TPCP vung TNB (03-1-2012) 2" xfId="3967" xr:uid="{00000000-0005-0000-0000-0000294D0000}"/>
    <cellStyle name="T_tham_tra_du_toan_KH TPCP vung TNB (03-1-2012) 2 2" xfId="4932" xr:uid="{00000000-0005-0000-0000-00002A4D0000}"/>
    <cellStyle name="T_tham_tra_du_toan_KH TPCP vung TNB (03-1-2012) 2 3" xfId="5346" xr:uid="{00000000-0005-0000-0000-00002B4D0000}"/>
    <cellStyle name="T_tham_tra_du_toan_KH TPCP vung TNB (03-1-2012) 3" xfId="4933" xr:uid="{00000000-0005-0000-0000-00002C4D0000}"/>
    <cellStyle name="T_tham_tra_du_toan_KH TPCP vung TNB (03-1-2012) 4" xfId="5345" xr:uid="{00000000-0005-0000-0000-00002D4D0000}"/>
    <cellStyle name="T_Thiet bi" xfId="3968" xr:uid="{00000000-0005-0000-0000-00002E4D0000}"/>
    <cellStyle name="T_Thiet bi 2" xfId="3969" xr:uid="{00000000-0005-0000-0000-00002F4D0000}"/>
    <cellStyle name="T_Thiet bi 2 2" xfId="4934" xr:uid="{00000000-0005-0000-0000-0000304D0000}"/>
    <cellStyle name="T_Thiet bi 2 3" xfId="5348" xr:uid="{00000000-0005-0000-0000-0000314D0000}"/>
    <cellStyle name="T_Thiet bi 3" xfId="4935" xr:uid="{00000000-0005-0000-0000-0000324D0000}"/>
    <cellStyle name="T_Thiet bi 4" xfId="5347" xr:uid="{00000000-0005-0000-0000-0000334D0000}"/>
    <cellStyle name="T_Thiet bi_!1 1 bao cao giao KH ve HTCMT vung TNB   12-12-2011" xfId="3970" xr:uid="{00000000-0005-0000-0000-0000344D0000}"/>
    <cellStyle name="T_Thiet bi_!1 1 bao cao giao KH ve HTCMT vung TNB   12-12-2011 2" xfId="3971" xr:uid="{00000000-0005-0000-0000-0000354D0000}"/>
    <cellStyle name="T_Thiet bi_!1 1 bao cao giao KH ve HTCMT vung TNB   12-12-2011 2 2" xfId="4936" xr:uid="{00000000-0005-0000-0000-0000364D0000}"/>
    <cellStyle name="T_Thiet bi_!1 1 bao cao giao KH ve HTCMT vung TNB   12-12-2011 2 3" xfId="5350" xr:uid="{00000000-0005-0000-0000-0000374D0000}"/>
    <cellStyle name="T_Thiet bi_!1 1 bao cao giao KH ve HTCMT vung TNB   12-12-2011 3" xfId="4937" xr:uid="{00000000-0005-0000-0000-0000384D0000}"/>
    <cellStyle name="T_Thiet bi_!1 1 bao cao giao KH ve HTCMT vung TNB   12-12-2011 4" xfId="5349" xr:uid="{00000000-0005-0000-0000-0000394D0000}"/>
    <cellStyle name="T_Thiet bi_Bieu4HTMT" xfId="3972" xr:uid="{00000000-0005-0000-0000-00003A4D0000}"/>
    <cellStyle name="T_Thiet bi_Bieu4HTMT 2" xfId="3973" xr:uid="{00000000-0005-0000-0000-00003B4D0000}"/>
    <cellStyle name="T_Thiet bi_Bieu4HTMT 2 2" xfId="4938" xr:uid="{00000000-0005-0000-0000-00003C4D0000}"/>
    <cellStyle name="T_Thiet bi_Bieu4HTMT 2 3" xfId="5352" xr:uid="{00000000-0005-0000-0000-00003D4D0000}"/>
    <cellStyle name="T_Thiet bi_Bieu4HTMT 3" xfId="4939" xr:uid="{00000000-0005-0000-0000-00003E4D0000}"/>
    <cellStyle name="T_Thiet bi_Bieu4HTMT 4" xfId="5351" xr:uid="{00000000-0005-0000-0000-00003F4D0000}"/>
    <cellStyle name="T_Thiet bi_Bieu4HTMT_!1 1 bao cao giao KH ve HTCMT vung TNB   12-12-2011" xfId="3974" xr:uid="{00000000-0005-0000-0000-0000404D0000}"/>
    <cellStyle name="T_Thiet bi_Bieu4HTMT_!1 1 bao cao giao KH ve HTCMT vung TNB   12-12-2011 2" xfId="3975" xr:uid="{00000000-0005-0000-0000-0000414D0000}"/>
    <cellStyle name="T_Thiet bi_Bieu4HTMT_!1 1 bao cao giao KH ve HTCMT vung TNB   12-12-2011 2 2" xfId="4940" xr:uid="{00000000-0005-0000-0000-0000424D0000}"/>
    <cellStyle name="T_Thiet bi_Bieu4HTMT_!1 1 bao cao giao KH ve HTCMT vung TNB   12-12-2011 2 3" xfId="5354" xr:uid="{00000000-0005-0000-0000-0000434D0000}"/>
    <cellStyle name="T_Thiet bi_Bieu4HTMT_!1 1 bao cao giao KH ve HTCMT vung TNB   12-12-2011 3" xfId="4941" xr:uid="{00000000-0005-0000-0000-0000444D0000}"/>
    <cellStyle name="T_Thiet bi_Bieu4HTMT_!1 1 bao cao giao KH ve HTCMT vung TNB   12-12-2011 4" xfId="5353" xr:uid="{00000000-0005-0000-0000-0000454D0000}"/>
    <cellStyle name="T_Thiet bi_Bieu4HTMT_KH TPCP vung TNB (03-1-2012)" xfId="3976" xr:uid="{00000000-0005-0000-0000-0000464D0000}"/>
    <cellStyle name="T_Thiet bi_Bieu4HTMT_KH TPCP vung TNB (03-1-2012) 2" xfId="3977" xr:uid="{00000000-0005-0000-0000-0000474D0000}"/>
    <cellStyle name="T_Thiet bi_Bieu4HTMT_KH TPCP vung TNB (03-1-2012) 2 2" xfId="4942" xr:uid="{00000000-0005-0000-0000-0000484D0000}"/>
    <cellStyle name="T_Thiet bi_Bieu4HTMT_KH TPCP vung TNB (03-1-2012) 2 3" xfId="5356" xr:uid="{00000000-0005-0000-0000-0000494D0000}"/>
    <cellStyle name="T_Thiet bi_Bieu4HTMT_KH TPCP vung TNB (03-1-2012) 3" xfId="4943" xr:uid="{00000000-0005-0000-0000-00004A4D0000}"/>
    <cellStyle name="T_Thiet bi_Bieu4HTMT_KH TPCP vung TNB (03-1-2012) 4" xfId="5355" xr:uid="{00000000-0005-0000-0000-00004B4D0000}"/>
    <cellStyle name="T_Thiet bi_KH TPCP vung TNB (03-1-2012)" xfId="3978" xr:uid="{00000000-0005-0000-0000-00004C4D0000}"/>
    <cellStyle name="T_Thiet bi_KH TPCP vung TNB (03-1-2012) 2" xfId="3979" xr:uid="{00000000-0005-0000-0000-00004D4D0000}"/>
    <cellStyle name="T_Thiet bi_KH TPCP vung TNB (03-1-2012) 2 2" xfId="4944" xr:uid="{00000000-0005-0000-0000-00004E4D0000}"/>
    <cellStyle name="T_Thiet bi_KH TPCP vung TNB (03-1-2012) 2 3" xfId="5358" xr:uid="{00000000-0005-0000-0000-00004F4D0000}"/>
    <cellStyle name="T_Thiet bi_KH TPCP vung TNB (03-1-2012) 3" xfId="4945" xr:uid="{00000000-0005-0000-0000-0000504D0000}"/>
    <cellStyle name="T_Thiet bi_KH TPCP vung TNB (03-1-2012) 4" xfId="5357" xr:uid="{00000000-0005-0000-0000-0000514D0000}"/>
    <cellStyle name="T_Van Ban 2007" xfId="3982" xr:uid="{00000000-0005-0000-0000-0000584D0000}"/>
    <cellStyle name="T_Van Ban 2007 2" xfId="4948" xr:uid="{00000000-0005-0000-0000-0000594D0000}"/>
    <cellStyle name="T_Van Ban 2007 3" xfId="5361" xr:uid="{00000000-0005-0000-0000-00005A4D0000}"/>
    <cellStyle name="T_Van Ban 2007_15_10_2013 BC nhu cau von doi ung ODA (2014-2016) ngay 15102013 Sua" xfId="3983" xr:uid="{00000000-0005-0000-0000-00005B4D0000}"/>
    <cellStyle name="T_Van Ban 2007_15_10_2013 BC nhu cau von doi ung ODA (2014-2016) ngay 15102013 Sua 2" xfId="4949" xr:uid="{00000000-0005-0000-0000-00005C4D0000}"/>
    <cellStyle name="T_Van Ban 2007_15_10_2013 BC nhu cau von doi ung ODA (2014-2016) ngay 15102013 Sua 3" xfId="5362" xr:uid="{00000000-0005-0000-0000-00005D4D0000}"/>
    <cellStyle name="T_Van Ban 2007_bao cao phan bo KHDT 2011(final)" xfId="3984" xr:uid="{00000000-0005-0000-0000-00005E4D0000}"/>
    <cellStyle name="T_Van Ban 2007_bao cao phan bo KHDT 2011(final) 2" xfId="4950" xr:uid="{00000000-0005-0000-0000-00005F4D0000}"/>
    <cellStyle name="T_Van Ban 2007_bao cao phan bo KHDT 2011(final) 3" xfId="5363" xr:uid="{00000000-0005-0000-0000-0000604D0000}"/>
    <cellStyle name="T_Van Ban 2007_bao cao phan bo KHDT 2011(final)_BC nhu cau von doi ung ODA nganh NN (BKH)" xfId="3985" xr:uid="{00000000-0005-0000-0000-0000614D0000}"/>
    <cellStyle name="T_Van Ban 2007_bao cao phan bo KHDT 2011(final)_BC nhu cau von doi ung ODA nganh NN (BKH) 2" xfId="4951" xr:uid="{00000000-0005-0000-0000-0000624D0000}"/>
    <cellStyle name="T_Van Ban 2007_bao cao phan bo KHDT 2011(final)_BC nhu cau von doi ung ODA nganh NN (BKH) 3" xfId="5364" xr:uid="{00000000-0005-0000-0000-0000634D0000}"/>
    <cellStyle name="T_Van Ban 2007_bao cao phan bo KHDT 2011(final)_BC Tai co cau (bieu TH)" xfId="3986" xr:uid="{00000000-0005-0000-0000-0000644D0000}"/>
    <cellStyle name="T_Van Ban 2007_bao cao phan bo KHDT 2011(final)_BC Tai co cau (bieu TH) 2" xfId="4952" xr:uid="{00000000-0005-0000-0000-0000654D0000}"/>
    <cellStyle name="T_Van Ban 2007_bao cao phan bo KHDT 2011(final)_BC Tai co cau (bieu TH) 3" xfId="5365" xr:uid="{00000000-0005-0000-0000-0000664D0000}"/>
    <cellStyle name="T_Van Ban 2007_bao cao phan bo KHDT 2011(final)_DK 2014-2015 final" xfId="3987" xr:uid="{00000000-0005-0000-0000-0000674D0000}"/>
    <cellStyle name="T_Van Ban 2007_bao cao phan bo KHDT 2011(final)_DK 2014-2015 final 2" xfId="4953" xr:uid="{00000000-0005-0000-0000-0000684D0000}"/>
    <cellStyle name="T_Van Ban 2007_bao cao phan bo KHDT 2011(final)_DK 2014-2015 final 3" xfId="5366" xr:uid="{00000000-0005-0000-0000-0000694D0000}"/>
    <cellStyle name="T_Van Ban 2007_bao cao phan bo KHDT 2011(final)_DK 2014-2015 new" xfId="3988" xr:uid="{00000000-0005-0000-0000-00006A4D0000}"/>
    <cellStyle name="T_Van Ban 2007_bao cao phan bo KHDT 2011(final)_DK 2014-2015 new 2" xfId="4954" xr:uid="{00000000-0005-0000-0000-00006B4D0000}"/>
    <cellStyle name="T_Van Ban 2007_bao cao phan bo KHDT 2011(final)_DK 2014-2015 new 3" xfId="5367" xr:uid="{00000000-0005-0000-0000-00006C4D0000}"/>
    <cellStyle name="T_Van Ban 2007_bao cao phan bo KHDT 2011(final)_DK KH CBDT 2014 11-11-2013" xfId="3989" xr:uid="{00000000-0005-0000-0000-00006D4D0000}"/>
    <cellStyle name="T_Van Ban 2007_bao cao phan bo KHDT 2011(final)_DK KH CBDT 2014 11-11-2013 2" xfId="4955" xr:uid="{00000000-0005-0000-0000-00006E4D0000}"/>
    <cellStyle name="T_Van Ban 2007_bao cao phan bo KHDT 2011(final)_DK KH CBDT 2014 11-11-2013 3" xfId="5368" xr:uid="{00000000-0005-0000-0000-00006F4D0000}"/>
    <cellStyle name="T_Van Ban 2007_bao cao phan bo KHDT 2011(final)_DK KH CBDT 2014 11-11-2013(1)" xfId="3990" xr:uid="{00000000-0005-0000-0000-0000704D0000}"/>
    <cellStyle name="T_Van Ban 2007_bao cao phan bo KHDT 2011(final)_DK KH CBDT 2014 11-11-2013(1) 2" xfId="4956" xr:uid="{00000000-0005-0000-0000-0000714D0000}"/>
    <cellStyle name="T_Van Ban 2007_bao cao phan bo KHDT 2011(final)_DK KH CBDT 2014 11-11-2013(1) 3" xfId="5369" xr:uid="{00000000-0005-0000-0000-0000724D0000}"/>
    <cellStyle name="T_Van Ban 2007_bao cao phan bo KHDT 2011(final)_KH 2011-2015" xfId="3991" xr:uid="{00000000-0005-0000-0000-0000734D0000}"/>
    <cellStyle name="T_Van Ban 2007_bao cao phan bo KHDT 2011(final)_KH 2011-2015 2" xfId="4957" xr:uid="{00000000-0005-0000-0000-0000744D0000}"/>
    <cellStyle name="T_Van Ban 2007_bao cao phan bo KHDT 2011(final)_KH 2011-2015 3" xfId="5370" xr:uid="{00000000-0005-0000-0000-0000754D0000}"/>
    <cellStyle name="T_Van Ban 2007_bao cao phan bo KHDT 2011(final)_tai co cau dau tu (tong hop)1" xfId="3992" xr:uid="{00000000-0005-0000-0000-0000764D0000}"/>
    <cellStyle name="T_Van Ban 2007_bao cao phan bo KHDT 2011(final)_tai co cau dau tu (tong hop)1 2" xfId="4958" xr:uid="{00000000-0005-0000-0000-0000774D0000}"/>
    <cellStyle name="T_Van Ban 2007_bao cao phan bo KHDT 2011(final)_tai co cau dau tu (tong hop)1 3" xfId="5371" xr:uid="{00000000-0005-0000-0000-0000784D0000}"/>
    <cellStyle name="T_Van Ban 2007_BC nhu cau von doi ung ODA nganh NN (BKH)" xfId="3993" xr:uid="{00000000-0005-0000-0000-0000794D0000}"/>
    <cellStyle name="T_Van Ban 2007_BC nhu cau von doi ung ODA nganh NN (BKH) 2" xfId="4959" xr:uid="{00000000-0005-0000-0000-00007A4D0000}"/>
    <cellStyle name="T_Van Ban 2007_BC nhu cau von doi ung ODA nganh NN (BKH) 3" xfId="5372" xr:uid="{00000000-0005-0000-0000-00007B4D0000}"/>
    <cellStyle name="T_Van Ban 2007_BC nhu cau von doi ung ODA nganh NN (BKH)_05-12  KH trung han 2016-2020 - Liem Thinh edited" xfId="3994" xr:uid="{00000000-0005-0000-0000-00007C4D0000}"/>
    <cellStyle name="T_Van Ban 2007_BC nhu cau von doi ung ODA nganh NN (BKH)_05-12  KH trung han 2016-2020 - Liem Thinh edited 2" xfId="4960" xr:uid="{00000000-0005-0000-0000-00007D4D0000}"/>
    <cellStyle name="T_Van Ban 2007_BC nhu cau von doi ung ODA nganh NN (BKH)_05-12  KH trung han 2016-2020 - Liem Thinh edited 3" xfId="5373" xr:uid="{00000000-0005-0000-0000-00007E4D0000}"/>
    <cellStyle name="T_Van Ban 2007_BC nhu cau von doi ung ODA nganh NN (BKH)_Copy of 05-12  KH trung han 2016-2020 - Liem Thinh edited (1)" xfId="3995" xr:uid="{00000000-0005-0000-0000-00007F4D0000}"/>
    <cellStyle name="T_Van Ban 2007_BC nhu cau von doi ung ODA nganh NN (BKH)_Copy of 05-12  KH trung han 2016-2020 - Liem Thinh edited (1) 2" xfId="4961" xr:uid="{00000000-0005-0000-0000-0000804D0000}"/>
    <cellStyle name="T_Van Ban 2007_BC nhu cau von doi ung ODA nganh NN (BKH)_Copy of 05-12  KH trung han 2016-2020 - Liem Thinh edited (1) 3" xfId="5374" xr:uid="{00000000-0005-0000-0000-0000814D0000}"/>
    <cellStyle name="T_Van Ban 2007_BC Tai co cau (bieu TH)" xfId="3996" xr:uid="{00000000-0005-0000-0000-0000824D0000}"/>
    <cellStyle name="T_Van Ban 2007_BC Tai co cau (bieu TH) 2" xfId="4962" xr:uid="{00000000-0005-0000-0000-0000834D0000}"/>
    <cellStyle name="T_Van Ban 2007_BC Tai co cau (bieu TH) 3" xfId="5375" xr:uid="{00000000-0005-0000-0000-0000844D0000}"/>
    <cellStyle name="T_Van Ban 2007_BC Tai co cau (bieu TH)_05-12  KH trung han 2016-2020 - Liem Thinh edited" xfId="3997" xr:uid="{00000000-0005-0000-0000-0000854D0000}"/>
    <cellStyle name="T_Van Ban 2007_BC Tai co cau (bieu TH)_05-12  KH trung han 2016-2020 - Liem Thinh edited 2" xfId="4963" xr:uid="{00000000-0005-0000-0000-0000864D0000}"/>
    <cellStyle name="T_Van Ban 2007_BC Tai co cau (bieu TH)_05-12  KH trung han 2016-2020 - Liem Thinh edited 3" xfId="5376" xr:uid="{00000000-0005-0000-0000-0000874D0000}"/>
    <cellStyle name="T_Van Ban 2007_BC Tai co cau (bieu TH)_Copy of 05-12  KH trung han 2016-2020 - Liem Thinh edited (1)" xfId="3998" xr:uid="{00000000-0005-0000-0000-0000884D0000}"/>
    <cellStyle name="T_Van Ban 2007_BC Tai co cau (bieu TH)_Copy of 05-12  KH trung han 2016-2020 - Liem Thinh edited (1) 2" xfId="4964" xr:uid="{00000000-0005-0000-0000-0000894D0000}"/>
    <cellStyle name="T_Van Ban 2007_BC Tai co cau (bieu TH)_Copy of 05-12  KH trung han 2016-2020 - Liem Thinh edited (1) 3" xfId="5377" xr:uid="{00000000-0005-0000-0000-00008A4D0000}"/>
    <cellStyle name="T_Van Ban 2007_DK 2014-2015 final" xfId="3999" xr:uid="{00000000-0005-0000-0000-00008B4D0000}"/>
    <cellStyle name="T_Van Ban 2007_DK 2014-2015 final 2" xfId="4965" xr:uid="{00000000-0005-0000-0000-00008C4D0000}"/>
    <cellStyle name="T_Van Ban 2007_DK 2014-2015 final 3" xfId="5378" xr:uid="{00000000-0005-0000-0000-00008D4D0000}"/>
    <cellStyle name="T_Van Ban 2007_DK 2014-2015 final_05-12  KH trung han 2016-2020 - Liem Thinh edited" xfId="4000" xr:uid="{00000000-0005-0000-0000-00008E4D0000}"/>
    <cellStyle name="T_Van Ban 2007_DK 2014-2015 final_05-12  KH trung han 2016-2020 - Liem Thinh edited 2" xfId="4966" xr:uid="{00000000-0005-0000-0000-00008F4D0000}"/>
    <cellStyle name="T_Van Ban 2007_DK 2014-2015 final_05-12  KH trung han 2016-2020 - Liem Thinh edited 3" xfId="5379" xr:uid="{00000000-0005-0000-0000-0000904D0000}"/>
    <cellStyle name="T_Van Ban 2007_DK 2014-2015 final_Copy of 05-12  KH trung han 2016-2020 - Liem Thinh edited (1)" xfId="4001" xr:uid="{00000000-0005-0000-0000-0000914D0000}"/>
    <cellStyle name="T_Van Ban 2007_DK 2014-2015 final_Copy of 05-12  KH trung han 2016-2020 - Liem Thinh edited (1) 2" xfId="4967" xr:uid="{00000000-0005-0000-0000-0000924D0000}"/>
    <cellStyle name="T_Van Ban 2007_DK 2014-2015 final_Copy of 05-12  KH trung han 2016-2020 - Liem Thinh edited (1) 3" xfId="5380" xr:uid="{00000000-0005-0000-0000-0000934D0000}"/>
    <cellStyle name="T_Van Ban 2007_DK 2014-2015 new" xfId="4002" xr:uid="{00000000-0005-0000-0000-0000944D0000}"/>
    <cellStyle name="T_Van Ban 2007_DK 2014-2015 new 2" xfId="4968" xr:uid="{00000000-0005-0000-0000-0000954D0000}"/>
    <cellStyle name="T_Van Ban 2007_DK 2014-2015 new 3" xfId="5381" xr:uid="{00000000-0005-0000-0000-0000964D0000}"/>
    <cellStyle name="T_Van Ban 2007_DK 2014-2015 new_05-12  KH trung han 2016-2020 - Liem Thinh edited" xfId="4003" xr:uid="{00000000-0005-0000-0000-0000974D0000}"/>
    <cellStyle name="T_Van Ban 2007_DK 2014-2015 new_05-12  KH trung han 2016-2020 - Liem Thinh edited 2" xfId="4969" xr:uid="{00000000-0005-0000-0000-0000984D0000}"/>
    <cellStyle name="T_Van Ban 2007_DK 2014-2015 new_05-12  KH trung han 2016-2020 - Liem Thinh edited 3" xfId="5382" xr:uid="{00000000-0005-0000-0000-0000994D0000}"/>
    <cellStyle name="T_Van Ban 2007_DK 2014-2015 new_Copy of 05-12  KH trung han 2016-2020 - Liem Thinh edited (1)" xfId="4004" xr:uid="{00000000-0005-0000-0000-00009A4D0000}"/>
    <cellStyle name="T_Van Ban 2007_DK 2014-2015 new_Copy of 05-12  KH trung han 2016-2020 - Liem Thinh edited (1) 2" xfId="4970" xr:uid="{00000000-0005-0000-0000-00009B4D0000}"/>
    <cellStyle name="T_Van Ban 2007_DK 2014-2015 new_Copy of 05-12  KH trung han 2016-2020 - Liem Thinh edited (1) 3" xfId="5383" xr:uid="{00000000-0005-0000-0000-00009C4D0000}"/>
    <cellStyle name="T_Van Ban 2007_DK KH CBDT 2014 11-11-2013" xfId="4005" xr:uid="{00000000-0005-0000-0000-00009D4D0000}"/>
    <cellStyle name="T_Van Ban 2007_DK KH CBDT 2014 11-11-2013 2" xfId="4971" xr:uid="{00000000-0005-0000-0000-00009E4D0000}"/>
    <cellStyle name="T_Van Ban 2007_DK KH CBDT 2014 11-11-2013 3" xfId="5384" xr:uid="{00000000-0005-0000-0000-00009F4D0000}"/>
    <cellStyle name="T_Van Ban 2007_DK KH CBDT 2014 11-11-2013(1)" xfId="4006" xr:uid="{00000000-0005-0000-0000-0000A04D0000}"/>
    <cellStyle name="T_Van Ban 2007_DK KH CBDT 2014 11-11-2013(1) 2" xfId="4972" xr:uid="{00000000-0005-0000-0000-0000A14D0000}"/>
    <cellStyle name="T_Van Ban 2007_DK KH CBDT 2014 11-11-2013(1) 3" xfId="5385" xr:uid="{00000000-0005-0000-0000-0000A24D0000}"/>
    <cellStyle name="T_Van Ban 2007_DK KH CBDT 2014 11-11-2013(1)_05-12  KH trung han 2016-2020 - Liem Thinh edited" xfId="4007" xr:uid="{00000000-0005-0000-0000-0000A34D0000}"/>
    <cellStyle name="T_Van Ban 2007_DK KH CBDT 2014 11-11-2013(1)_05-12  KH trung han 2016-2020 - Liem Thinh edited 2" xfId="4973" xr:uid="{00000000-0005-0000-0000-0000A44D0000}"/>
    <cellStyle name="T_Van Ban 2007_DK KH CBDT 2014 11-11-2013(1)_05-12  KH trung han 2016-2020 - Liem Thinh edited 3" xfId="5386" xr:uid="{00000000-0005-0000-0000-0000A54D0000}"/>
    <cellStyle name="T_Van Ban 2007_DK KH CBDT 2014 11-11-2013(1)_Copy of 05-12  KH trung han 2016-2020 - Liem Thinh edited (1)" xfId="4008" xr:uid="{00000000-0005-0000-0000-0000A64D0000}"/>
    <cellStyle name="T_Van Ban 2007_DK KH CBDT 2014 11-11-2013(1)_Copy of 05-12  KH trung han 2016-2020 - Liem Thinh edited (1) 2" xfId="4974" xr:uid="{00000000-0005-0000-0000-0000A74D0000}"/>
    <cellStyle name="T_Van Ban 2007_DK KH CBDT 2014 11-11-2013(1)_Copy of 05-12  KH trung han 2016-2020 - Liem Thinh edited (1) 3" xfId="5387" xr:uid="{00000000-0005-0000-0000-0000A84D0000}"/>
    <cellStyle name="T_Van Ban 2007_DK KH CBDT 2014 11-11-2013_05-12  KH trung han 2016-2020 - Liem Thinh edited" xfId="4009" xr:uid="{00000000-0005-0000-0000-0000A94D0000}"/>
    <cellStyle name="T_Van Ban 2007_DK KH CBDT 2014 11-11-2013_05-12  KH trung han 2016-2020 - Liem Thinh edited 2" xfId="4975" xr:uid="{00000000-0005-0000-0000-0000AA4D0000}"/>
    <cellStyle name="T_Van Ban 2007_DK KH CBDT 2014 11-11-2013_05-12  KH trung han 2016-2020 - Liem Thinh edited 3" xfId="5388" xr:uid="{00000000-0005-0000-0000-0000AB4D0000}"/>
    <cellStyle name="T_Van Ban 2007_DK KH CBDT 2014 11-11-2013_Copy of 05-12  KH trung han 2016-2020 - Liem Thinh edited (1)" xfId="4010" xr:uid="{00000000-0005-0000-0000-0000AC4D0000}"/>
    <cellStyle name="T_Van Ban 2007_DK KH CBDT 2014 11-11-2013_Copy of 05-12  KH trung han 2016-2020 - Liem Thinh edited (1) 2" xfId="4976" xr:uid="{00000000-0005-0000-0000-0000AD4D0000}"/>
    <cellStyle name="T_Van Ban 2007_DK KH CBDT 2014 11-11-2013_Copy of 05-12  KH trung han 2016-2020 - Liem Thinh edited (1) 3" xfId="5389" xr:uid="{00000000-0005-0000-0000-0000AE4D0000}"/>
    <cellStyle name="T_Van Ban 2008" xfId="4011" xr:uid="{00000000-0005-0000-0000-0000AF4D0000}"/>
    <cellStyle name="T_Van Ban 2008 2" xfId="4977" xr:uid="{00000000-0005-0000-0000-0000B04D0000}"/>
    <cellStyle name="T_Van Ban 2008 3" xfId="5390" xr:uid="{00000000-0005-0000-0000-0000B14D0000}"/>
    <cellStyle name="T_Van Ban 2008_15_10_2013 BC nhu cau von doi ung ODA (2014-2016) ngay 15102013 Sua" xfId="4012" xr:uid="{00000000-0005-0000-0000-0000B24D0000}"/>
    <cellStyle name="T_Van Ban 2008_15_10_2013 BC nhu cau von doi ung ODA (2014-2016) ngay 15102013 Sua 2" xfId="4978" xr:uid="{00000000-0005-0000-0000-0000B34D0000}"/>
    <cellStyle name="T_Van Ban 2008_15_10_2013 BC nhu cau von doi ung ODA (2014-2016) ngay 15102013 Sua 3" xfId="5391" xr:uid="{00000000-0005-0000-0000-0000B44D0000}"/>
    <cellStyle name="T_Van Ban 2008_bao cao phan bo KHDT 2011(final)" xfId="4013" xr:uid="{00000000-0005-0000-0000-0000B54D0000}"/>
    <cellStyle name="T_Van Ban 2008_bao cao phan bo KHDT 2011(final) 2" xfId="4979" xr:uid="{00000000-0005-0000-0000-0000B64D0000}"/>
    <cellStyle name="T_Van Ban 2008_bao cao phan bo KHDT 2011(final) 3" xfId="5392" xr:uid="{00000000-0005-0000-0000-0000B74D0000}"/>
    <cellStyle name="T_Van Ban 2008_bao cao phan bo KHDT 2011(final)_BC nhu cau von doi ung ODA nganh NN (BKH)" xfId="4014" xr:uid="{00000000-0005-0000-0000-0000B84D0000}"/>
    <cellStyle name="T_Van Ban 2008_bao cao phan bo KHDT 2011(final)_BC nhu cau von doi ung ODA nganh NN (BKH) 2" xfId="4980" xr:uid="{00000000-0005-0000-0000-0000B94D0000}"/>
    <cellStyle name="T_Van Ban 2008_bao cao phan bo KHDT 2011(final)_BC nhu cau von doi ung ODA nganh NN (BKH) 3" xfId="5393" xr:uid="{00000000-0005-0000-0000-0000BA4D0000}"/>
    <cellStyle name="T_Van Ban 2008_bao cao phan bo KHDT 2011(final)_BC Tai co cau (bieu TH)" xfId="4015" xr:uid="{00000000-0005-0000-0000-0000BB4D0000}"/>
    <cellStyle name="T_Van Ban 2008_bao cao phan bo KHDT 2011(final)_BC Tai co cau (bieu TH) 2" xfId="4981" xr:uid="{00000000-0005-0000-0000-0000BC4D0000}"/>
    <cellStyle name="T_Van Ban 2008_bao cao phan bo KHDT 2011(final)_BC Tai co cau (bieu TH) 3" xfId="5394" xr:uid="{00000000-0005-0000-0000-0000BD4D0000}"/>
    <cellStyle name="T_Van Ban 2008_bao cao phan bo KHDT 2011(final)_DK 2014-2015 final" xfId="4016" xr:uid="{00000000-0005-0000-0000-0000BE4D0000}"/>
    <cellStyle name="T_Van Ban 2008_bao cao phan bo KHDT 2011(final)_DK 2014-2015 final 2" xfId="4982" xr:uid="{00000000-0005-0000-0000-0000BF4D0000}"/>
    <cellStyle name="T_Van Ban 2008_bao cao phan bo KHDT 2011(final)_DK 2014-2015 final 3" xfId="5395" xr:uid="{00000000-0005-0000-0000-0000C04D0000}"/>
    <cellStyle name="T_Van Ban 2008_bao cao phan bo KHDT 2011(final)_DK 2014-2015 new" xfId="4017" xr:uid="{00000000-0005-0000-0000-0000C14D0000}"/>
    <cellStyle name="T_Van Ban 2008_bao cao phan bo KHDT 2011(final)_DK 2014-2015 new 2" xfId="4983" xr:uid="{00000000-0005-0000-0000-0000C24D0000}"/>
    <cellStyle name="T_Van Ban 2008_bao cao phan bo KHDT 2011(final)_DK 2014-2015 new 3" xfId="5396" xr:uid="{00000000-0005-0000-0000-0000C34D0000}"/>
    <cellStyle name="T_Van Ban 2008_bao cao phan bo KHDT 2011(final)_DK KH CBDT 2014 11-11-2013" xfId="4018" xr:uid="{00000000-0005-0000-0000-0000C44D0000}"/>
    <cellStyle name="T_Van Ban 2008_bao cao phan bo KHDT 2011(final)_DK KH CBDT 2014 11-11-2013 2" xfId="4984" xr:uid="{00000000-0005-0000-0000-0000C54D0000}"/>
    <cellStyle name="T_Van Ban 2008_bao cao phan bo KHDT 2011(final)_DK KH CBDT 2014 11-11-2013 3" xfId="5397" xr:uid="{00000000-0005-0000-0000-0000C64D0000}"/>
    <cellStyle name="T_Van Ban 2008_bao cao phan bo KHDT 2011(final)_DK KH CBDT 2014 11-11-2013(1)" xfId="4019" xr:uid="{00000000-0005-0000-0000-0000C74D0000}"/>
    <cellStyle name="T_Van Ban 2008_bao cao phan bo KHDT 2011(final)_DK KH CBDT 2014 11-11-2013(1) 2" xfId="4985" xr:uid="{00000000-0005-0000-0000-0000C84D0000}"/>
    <cellStyle name="T_Van Ban 2008_bao cao phan bo KHDT 2011(final)_DK KH CBDT 2014 11-11-2013(1) 3" xfId="5398" xr:uid="{00000000-0005-0000-0000-0000C94D0000}"/>
    <cellStyle name="T_Van Ban 2008_bao cao phan bo KHDT 2011(final)_KH 2011-2015" xfId="4020" xr:uid="{00000000-0005-0000-0000-0000CA4D0000}"/>
    <cellStyle name="T_Van Ban 2008_bao cao phan bo KHDT 2011(final)_KH 2011-2015 2" xfId="4986" xr:uid="{00000000-0005-0000-0000-0000CB4D0000}"/>
    <cellStyle name="T_Van Ban 2008_bao cao phan bo KHDT 2011(final)_KH 2011-2015 3" xfId="5399" xr:uid="{00000000-0005-0000-0000-0000CC4D0000}"/>
    <cellStyle name="T_Van Ban 2008_bao cao phan bo KHDT 2011(final)_tai co cau dau tu (tong hop)1" xfId="4021" xr:uid="{00000000-0005-0000-0000-0000CD4D0000}"/>
    <cellStyle name="T_Van Ban 2008_bao cao phan bo KHDT 2011(final)_tai co cau dau tu (tong hop)1 2" xfId="4987" xr:uid="{00000000-0005-0000-0000-0000CE4D0000}"/>
    <cellStyle name="T_Van Ban 2008_bao cao phan bo KHDT 2011(final)_tai co cau dau tu (tong hop)1 3" xfId="5400" xr:uid="{00000000-0005-0000-0000-0000CF4D0000}"/>
    <cellStyle name="T_Van Ban 2008_BC nhu cau von doi ung ODA nganh NN (BKH)" xfId="4022" xr:uid="{00000000-0005-0000-0000-0000D04D0000}"/>
    <cellStyle name="T_Van Ban 2008_BC nhu cau von doi ung ODA nganh NN (BKH) 2" xfId="4988" xr:uid="{00000000-0005-0000-0000-0000D14D0000}"/>
    <cellStyle name="T_Van Ban 2008_BC nhu cau von doi ung ODA nganh NN (BKH) 3" xfId="5401" xr:uid="{00000000-0005-0000-0000-0000D24D0000}"/>
    <cellStyle name="T_Van Ban 2008_BC nhu cau von doi ung ODA nganh NN (BKH)_05-12  KH trung han 2016-2020 - Liem Thinh edited" xfId="4023" xr:uid="{00000000-0005-0000-0000-0000D34D0000}"/>
    <cellStyle name="T_Van Ban 2008_BC nhu cau von doi ung ODA nganh NN (BKH)_05-12  KH trung han 2016-2020 - Liem Thinh edited 2" xfId="4989" xr:uid="{00000000-0005-0000-0000-0000D44D0000}"/>
    <cellStyle name="T_Van Ban 2008_BC nhu cau von doi ung ODA nganh NN (BKH)_05-12  KH trung han 2016-2020 - Liem Thinh edited 3" xfId="5402" xr:uid="{00000000-0005-0000-0000-0000D54D0000}"/>
    <cellStyle name="T_Van Ban 2008_BC nhu cau von doi ung ODA nganh NN (BKH)_Copy of 05-12  KH trung han 2016-2020 - Liem Thinh edited (1)" xfId="4024" xr:uid="{00000000-0005-0000-0000-0000D64D0000}"/>
    <cellStyle name="T_Van Ban 2008_BC nhu cau von doi ung ODA nganh NN (BKH)_Copy of 05-12  KH trung han 2016-2020 - Liem Thinh edited (1) 2" xfId="4990" xr:uid="{00000000-0005-0000-0000-0000D74D0000}"/>
    <cellStyle name="T_Van Ban 2008_BC nhu cau von doi ung ODA nganh NN (BKH)_Copy of 05-12  KH trung han 2016-2020 - Liem Thinh edited (1) 3" xfId="5403" xr:uid="{00000000-0005-0000-0000-0000D84D0000}"/>
    <cellStyle name="T_Van Ban 2008_BC Tai co cau (bieu TH)" xfId="4025" xr:uid="{00000000-0005-0000-0000-0000D94D0000}"/>
    <cellStyle name="T_Van Ban 2008_BC Tai co cau (bieu TH) 2" xfId="4991" xr:uid="{00000000-0005-0000-0000-0000DA4D0000}"/>
    <cellStyle name="T_Van Ban 2008_BC Tai co cau (bieu TH) 3" xfId="5404" xr:uid="{00000000-0005-0000-0000-0000DB4D0000}"/>
    <cellStyle name="T_Van Ban 2008_BC Tai co cau (bieu TH)_05-12  KH trung han 2016-2020 - Liem Thinh edited" xfId="4026" xr:uid="{00000000-0005-0000-0000-0000DC4D0000}"/>
    <cellStyle name="T_Van Ban 2008_BC Tai co cau (bieu TH)_05-12  KH trung han 2016-2020 - Liem Thinh edited 2" xfId="4992" xr:uid="{00000000-0005-0000-0000-0000DD4D0000}"/>
    <cellStyle name="T_Van Ban 2008_BC Tai co cau (bieu TH)_05-12  KH trung han 2016-2020 - Liem Thinh edited 3" xfId="5405" xr:uid="{00000000-0005-0000-0000-0000DE4D0000}"/>
    <cellStyle name="T_Van Ban 2008_BC Tai co cau (bieu TH)_Copy of 05-12  KH trung han 2016-2020 - Liem Thinh edited (1)" xfId="4027" xr:uid="{00000000-0005-0000-0000-0000DF4D0000}"/>
    <cellStyle name="T_Van Ban 2008_BC Tai co cau (bieu TH)_Copy of 05-12  KH trung han 2016-2020 - Liem Thinh edited (1) 2" xfId="4993" xr:uid="{00000000-0005-0000-0000-0000E04D0000}"/>
    <cellStyle name="T_Van Ban 2008_BC Tai co cau (bieu TH)_Copy of 05-12  KH trung han 2016-2020 - Liem Thinh edited (1) 3" xfId="5406" xr:uid="{00000000-0005-0000-0000-0000E14D0000}"/>
    <cellStyle name="T_Van Ban 2008_DK 2014-2015 final" xfId="4028" xr:uid="{00000000-0005-0000-0000-0000E24D0000}"/>
    <cellStyle name="T_Van Ban 2008_DK 2014-2015 final 2" xfId="4994" xr:uid="{00000000-0005-0000-0000-0000E34D0000}"/>
    <cellStyle name="T_Van Ban 2008_DK 2014-2015 final 3" xfId="5407" xr:uid="{00000000-0005-0000-0000-0000E44D0000}"/>
    <cellStyle name="T_Van Ban 2008_DK 2014-2015 final_05-12  KH trung han 2016-2020 - Liem Thinh edited" xfId="4029" xr:uid="{00000000-0005-0000-0000-0000E54D0000}"/>
    <cellStyle name="T_Van Ban 2008_DK 2014-2015 final_05-12  KH trung han 2016-2020 - Liem Thinh edited 2" xfId="4995" xr:uid="{00000000-0005-0000-0000-0000E64D0000}"/>
    <cellStyle name="T_Van Ban 2008_DK 2014-2015 final_05-12  KH trung han 2016-2020 - Liem Thinh edited 3" xfId="5408" xr:uid="{00000000-0005-0000-0000-0000E74D0000}"/>
    <cellStyle name="T_Van Ban 2008_DK 2014-2015 final_Copy of 05-12  KH trung han 2016-2020 - Liem Thinh edited (1)" xfId="4030" xr:uid="{00000000-0005-0000-0000-0000E84D0000}"/>
    <cellStyle name="T_Van Ban 2008_DK 2014-2015 final_Copy of 05-12  KH trung han 2016-2020 - Liem Thinh edited (1) 2" xfId="4996" xr:uid="{00000000-0005-0000-0000-0000E94D0000}"/>
    <cellStyle name="T_Van Ban 2008_DK 2014-2015 final_Copy of 05-12  KH trung han 2016-2020 - Liem Thinh edited (1) 3" xfId="5409" xr:uid="{00000000-0005-0000-0000-0000EA4D0000}"/>
    <cellStyle name="T_Van Ban 2008_DK 2014-2015 new" xfId="4031" xr:uid="{00000000-0005-0000-0000-0000EB4D0000}"/>
    <cellStyle name="T_Van Ban 2008_DK 2014-2015 new 2" xfId="4997" xr:uid="{00000000-0005-0000-0000-0000EC4D0000}"/>
    <cellStyle name="T_Van Ban 2008_DK 2014-2015 new 3" xfId="5410" xr:uid="{00000000-0005-0000-0000-0000ED4D0000}"/>
    <cellStyle name="T_Van Ban 2008_DK 2014-2015 new_05-12  KH trung han 2016-2020 - Liem Thinh edited" xfId="4032" xr:uid="{00000000-0005-0000-0000-0000EE4D0000}"/>
    <cellStyle name="T_Van Ban 2008_DK 2014-2015 new_05-12  KH trung han 2016-2020 - Liem Thinh edited 2" xfId="4998" xr:uid="{00000000-0005-0000-0000-0000EF4D0000}"/>
    <cellStyle name="T_Van Ban 2008_DK 2014-2015 new_05-12  KH trung han 2016-2020 - Liem Thinh edited 3" xfId="5411" xr:uid="{00000000-0005-0000-0000-0000F04D0000}"/>
    <cellStyle name="T_Van Ban 2008_DK 2014-2015 new_Copy of 05-12  KH trung han 2016-2020 - Liem Thinh edited (1)" xfId="4033" xr:uid="{00000000-0005-0000-0000-0000F14D0000}"/>
    <cellStyle name="T_Van Ban 2008_DK 2014-2015 new_Copy of 05-12  KH trung han 2016-2020 - Liem Thinh edited (1) 2" xfId="4999" xr:uid="{00000000-0005-0000-0000-0000F24D0000}"/>
    <cellStyle name="T_Van Ban 2008_DK 2014-2015 new_Copy of 05-12  KH trung han 2016-2020 - Liem Thinh edited (1) 3" xfId="5412" xr:uid="{00000000-0005-0000-0000-0000F34D0000}"/>
    <cellStyle name="T_Van Ban 2008_DK KH CBDT 2014 11-11-2013" xfId="4034" xr:uid="{00000000-0005-0000-0000-0000F44D0000}"/>
    <cellStyle name="T_Van Ban 2008_DK KH CBDT 2014 11-11-2013 2" xfId="5000" xr:uid="{00000000-0005-0000-0000-0000F54D0000}"/>
    <cellStyle name="T_Van Ban 2008_DK KH CBDT 2014 11-11-2013 3" xfId="5413" xr:uid="{00000000-0005-0000-0000-0000F64D0000}"/>
    <cellStyle name="T_Van Ban 2008_DK KH CBDT 2014 11-11-2013(1)" xfId="4035" xr:uid="{00000000-0005-0000-0000-0000F74D0000}"/>
    <cellStyle name="T_Van Ban 2008_DK KH CBDT 2014 11-11-2013(1) 2" xfId="5001" xr:uid="{00000000-0005-0000-0000-0000F84D0000}"/>
    <cellStyle name="T_Van Ban 2008_DK KH CBDT 2014 11-11-2013(1) 3" xfId="5414" xr:uid="{00000000-0005-0000-0000-0000F94D0000}"/>
    <cellStyle name="T_Van Ban 2008_DK KH CBDT 2014 11-11-2013(1)_05-12  KH trung han 2016-2020 - Liem Thinh edited" xfId="4036" xr:uid="{00000000-0005-0000-0000-0000FA4D0000}"/>
    <cellStyle name="T_Van Ban 2008_DK KH CBDT 2014 11-11-2013(1)_05-12  KH trung han 2016-2020 - Liem Thinh edited 2" xfId="5002" xr:uid="{00000000-0005-0000-0000-0000FB4D0000}"/>
    <cellStyle name="T_Van Ban 2008_DK KH CBDT 2014 11-11-2013(1)_05-12  KH trung han 2016-2020 - Liem Thinh edited 3" xfId="5415" xr:uid="{00000000-0005-0000-0000-0000FC4D0000}"/>
    <cellStyle name="T_Van Ban 2008_DK KH CBDT 2014 11-11-2013(1)_Copy of 05-12  KH trung han 2016-2020 - Liem Thinh edited (1)" xfId="4037" xr:uid="{00000000-0005-0000-0000-0000FD4D0000}"/>
    <cellStyle name="T_Van Ban 2008_DK KH CBDT 2014 11-11-2013(1)_Copy of 05-12  KH trung han 2016-2020 - Liem Thinh edited (1) 2" xfId="5003" xr:uid="{00000000-0005-0000-0000-0000FE4D0000}"/>
    <cellStyle name="T_Van Ban 2008_DK KH CBDT 2014 11-11-2013(1)_Copy of 05-12  KH trung han 2016-2020 - Liem Thinh edited (1) 3" xfId="5416" xr:uid="{00000000-0005-0000-0000-0000FF4D0000}"/>
    <cellStyle name="T_Van Ban 2008_DK KH CBDT 2014 11-11-2013_05-12  KH trung han 2016-2020 - Liem Thinh edited" xfId="4038" xr:uid="{00000000-0005-0000-0000-0000004E0000}"/>
    <cellStyle name="T_Van Ban 2008_DK KH CBDT 2014 11-11-2013_05-12  KH trung han 2016-2020 - Liem Thinh edited 2" xfId="5004" xr:uid="{00000000-0005-0000-0000-0000014E0000}"/>
    <cellStyle name="T_Van Ban 2008_DK KH CBDT 2014 11-11-2013_05-12  KH trung han 2016-2020 - Liem Thinh edited 3" xfId="5417" xr:uid="{00000000-0005-0000-0000-0000024E0000}"/>
    <cellStyle name="T_Van Ban 2008_DK KH CBDT 2014 11-11-2013_Copy of 05-12  KH trung han 2016-2020 - Liem Thinh edited (1)" xfId="4039" xr:uid="{00000000-0005-0000-0000-0000034E0000}"/>
    <cellStyle name="T_Van Ban 2008_DK KH CBDT 2014 11-11-2013_Copy of 05-12  KH trung han 2016-2020 - Liem Thinh edited (1) 2" xfId="5005" xr:uid="{00000000-0005-0000-0000-0000044E0000}"/>
    <cellStyle name="T_Van Ban 2008_DK KH CBDT 2014 11-11-2013_Copy of 05-12  KH trung han 2016-2020 - Liem Thinh edited (1) 3" xfId="5418" xr:uid="{00000000-0005-0000-0000-0000054E0000}"/>
    <cellStyle name="T_XDCB thang 12.2010" xfId="4040" xr:uid="{00000000-0005-0000-0000-0000064E0000}"/>
    <cellStyle name="T_XDCB thang 12.2010 2" xfId="4041" xr:uid="{00000000-0005-0000-0000-0000074E0000}"/>
    <cellStyle name="T_XDCB thang 12.2010 2 2" xfId="5006" xr:uid="{00000000-0005-0000-0000-0000084E0000}"/>
    <cellStyle name="T_XDCB thang 12.2010 2 3" xfId="5420" xr:uid="{00000000-0005-0000-0000-0000094E0000}"/>
    <cellStyle name="T_XDCB thang 12.2010 3" xfId="5007" xr:uid="{00000000-0005-0000-0000-00000A4E0000}"/>
    <cellStyle name="T_XDCB thang 12.2010 4" xfId="5419" xr:uid="{00000000-0005-0000-0000-00000B4E0000}"/>
    <cellStyle name="T_XDCB thang 12.2010_!1 1 bao cao giao KH ve HTCMT vung TNB   12-12-2011" xfId="4042" xr:uid="{00000000-0005-0000-0000-00000C4E0000}"/>
    <cellStyle name="T_XDCB thang 12.2010_!1 1 bao cao giao KH ve HTCMT vung TNB   12-12-2011 2" xfId="4043" xr:uid="{00000000-0005-0000-0000-00000D4E0000}"/>
    <cellStyle name="T_XDCB thang 12.2010_!1 1 bao cao giao KH ve HTCMT vung TNB   12-12-2011 2 2" xfId="5008" xr:uid="{00000000-0005-0000-0000-00000E4E0000}"/>
    <cellStyle name="T_XDCB thang 12.2010_!1 1 bao cao giao KH ve HTCMT vung TNB   12-12-2011 2 3" xfId="5422" xr:uid="{00000000-0005-0000-0000-00000F4E0000}"/>
    <cellStyle name="T_XDCB thang 12.2010_!1 1 bao cao giao KH ve HTCMT vung TNB   12-12-2011 3" xfId="5009" xr:uid="{00000000-0005-0000-0000-0000104E0000}"/>
    <cellStyle name="T_XDCB thang 12.2010_!1 1 bao cao giao KH ve HTCMT vung TNB   12-12-2011 4" xfId="5421" xr:uid="{00000000-0005-0000-0000-0000114E0000}"/>
    <cellStyle name="T_XDCB thang 12.2010_KH TPCP vung TNB (03-1-2012)" xfId="4044" xr:uid="{00000000-0005-0000-0000-0000124E0000}"/>
    <cellStyle name="T_XDCB thang 12.2010_KH TPCP vung TNB (03-1-2012) 2" xfId="4045" xr:uid="{00000000-0005-0000-0000-0000134E0000}"/>
    <cellStyle name="T_XDCB thang 12.2010_KH TPCP vung TNB (03-1-2012) 2 2" xfId="5010" xr:uid="{00000000-0005-0000-0000-0000144E0000}"/>
    <cellStyle name="T_XDCB thang 12.2010_KH TPCP vung TNB (03-1-2012) 2 3" xfId="5424" xr:uid="{00000000-0005-0000-0000-0000154E0000}"/>
    <cellStyle name="T_XDCB thang 12.2010_KH TPCP vung TNB (03-1-2012) 3" xfId="5011" xr:uid="{00000000-0005-0000-0000-0000164E0000}"/>
    <cellStyle name="T_XDCB thang 12.2010_KH TPCP vung TNB (03-1-2012) 4" xfId="5423" xr:uid="{00000000-0005-0000-0000-0000174E0000}"/>
    <cellStyle name="T_ÿÿÿÿÿ" xfId="4046" xr:uid="{00000000-0005-0000-0000-0000184E0000}"/>
    <cellStyle name="T_ÿÿÿÿÿ 2" xfId="4047" xr:uid="{00000000-0005-0000-0000-0000194E0000}"/>
    <cellStyle name="T_ÿÿÿÿÿ 2 2" xfId="5012" xr:uid="{00000000-0005-0000-0000-00001A4E0000}"/>
    <cellStyle name="T_ÿÿÿÿÿ 2 3" xfId="5426" xr:uid="{00000000-0005-0000-0000-00001B4E0000}"/>
    <cellStyle name="T_ÿÿÿÿÿ 3" xfId="5013" xr:uid="{00000000-0005-0000-0000-00001C4E0000}"/>
    <cellStyle name="T_ÿÿÿÿÿ 4" xfId="5425" xr:uid="{00000000-0005-0000-0000-00001D4E0000}"/>
    <cellStyle name="T_ÿÿÿÿÿ_!1 1 bao cao giao KH ve HTCMT vung TNB   12-12-2011" xfId="4048" xr:uid="{00000000-0005-0000-0000-00001E4E0000}"/>
    <cellStyle name="T_ÿÿÿÿÿ_!1 1 bao cao giao KH ve HTCMT vung TNB   12-12-2011 2" xfId="4049" xr:uid="{00000000-0005-0000-0000-00001F4E0000}"/>
    <cellStyle name="T_ÿÿÿÿÿ_!1 1 bao cao giao KH ve HTCMT vung TNB   12-12-2011 2 2" xfId="5014" xr:uid="{00000000-0005-0000-0000-0000204E0000}"/>
    <cellStyle name="T_ÿÿÿÿÿ_!1 1 bao cao giao KH ve HTCMT vung TNB   12-12-2011 2 3" xfId="5428" xr:uid="{00000000-0005-0000-0000-0000214E0000}"/>
    <cellStyle name="T_ÿÿÿÿÿ_!1 1 bao cao giao KH ve HTCMT vung TNB   12-12-2011 3" xfId="5015" xr:uid="{00000000-0005-0000-0000-0000224E0000}"/>
    <cellStyle name="T_ÿÿÿÿÿ_!1 1 bao cao giao KH ve HTCMT vung TNB   12-12-2011 4" xfId="5427" xr:uid="{00000000-0005-0000-0000-0000234E0000}"/>
    <cellStyle name="T_ÿÿÿÿÿ_Bieu mau cong trinh khoi cong moi 3-4" xfId="4050" xr:uid="{00000000-0005-0000-0000-0000244E0000}"/>
    <cellStyle name="T_ÿÿÿÿÿ_Bieu mau cong trinh khoi cong moi 3-4 2" xfId="4051" xr:uid="{00000000-0005-0000-0000-0000254E0000}"/>
    <cellStyle name="T_ÿÿÿÿÿ_Bieu mau cong trinh khoi cong moi 3-4 2 2" xfId="5016" xr:uid="{00000000-0005-0000-0000-0000264E0000}"/>
    <cellStyle name="T_ÿÿÿÿÿ_Bieu mau cong trinh khoi cong moi 3-4 2 3" xfId="5430" xr:uid="{00000000-0005-0000-0000-0000274E0000}"/>
    <cellStyle name="T_ÿÿÿÿÿ_Bieu mau cong trinh khoi cong moi 3-4 3" xfId="5017" xr:uid="{00000000-0005-0000-0000-0000284E0000}"/>
    <cellStyle name="T_ÿÿÿÿÿ_Bieu mau cong trinh khoi cong moi 3-4 4" xfId="5429" xr:uid="{00000000-0005-0000-0000-0000294E0000}"/>
    <cellStyle name="T_ÿÿÿÿÿ_Bieu mau cong trinh khoi cong moi 3-4_!1 1 bao cao giao KH ve HTCMT vung TNB   12-12-2011" xfId="4052" xr:uid="{00000000-0005-0000-0000-00002A4E0000}"/>
    <cellStyle name="T_ÿÿÿÿÿ_Bieu mau cong trinh khoi cong moi 3-4_!1 1 bao cao giao KH ve HTCMT vung TNB   12-12-2011 2" xfId="4053" xr:uid="{00000000-0005-0000-0000-00002B4E0000}"/>
    <cellStyle name="T_ÿÿÿÿÿ_Bieu mau cong trinh khoi cong moi 3-4_!1 1 bao cao giao KH ve HTCMT vung TNB   12-12-2011 2 2" xfId="5018" xr:uid="{00000000-0005-0000-0000-00002C4E0000}"/>
    <cellStyle name="T_ÿÿÿÿÿ_Bieu mau cong trinh khoi cong moi 3-4_!1 1 bao cao giao KH ve HTCMT vung TNB   12-12-2011 2 3" xfId="5432" xr:uid="{00000000-0005-0000-0000-00002D4E0000}"/>
    <cellStyle name="T_ÿÿÿÿÿ_Bieu mau cong trinh khoi cong moi 3-4_!1 1 bao cao giao KH ve HTCMT vung TNB   12-12-2011 3" xfId="5019" xr:uid="{00000000-0005-0000-0000-00002E4E0000}"/>
    <cellStyle name="T_ÿÿÿÿÿ_Bieu mau cong trinh khoi cong moi 3-4_!1 1 bao cao giao KH ve HTCMT vung TNB   12-12-2011 4" xfId="5431" xr:uid="{00000000-0005-0000-0000-00002F4E0000}"/>
    <cellStyle name="T_ÿÿÿÿÿ_Bieu mau cong trinh khoi cong moi 3-4_KH TPCP vung TNB (03-1-2012)" xfId="4054" xr:uid="{00000000-0005-0000-0000-0000304E0000}"/>
    <cellStyle name="T_ÿÿÿÿÿ_Bieu mau cong trinh khoi cong moi 3-4_KH TPCP vung TNB (03-1-2012) 2" xfId="4055" xr:uid="{00000000-0005-0000-0000-0000314E0000}"/>
    <cellStyle name="T_ÿÿÿÿÿ_Bieu mau cong trinh khoi cong moi 3-4_KH TPCP vung TNB (03-1-2012) 2 2" xfId="5020" xr:uid="{00000000-0005-0000-0000-0000324E0000}"/>
    <cellStyle name="T_ÿÿÿÿÿ_Bieu mau cong trinh khoi cong moi 3-4_KH TPCP vung TNB (03-1-2012) 2 3" xfId="5434" xr:uid="{00000000-0005-0000-0000-0000334E0000}"/>
    <cellStyle name="T_ÿÿÿÿÿ_Bieu mau cong trinh khoi cong moi 3-4_KH TPCP vung TNB (03-1-2012) 3" xfId="5021" xr:uid="{00000000-0005-0000-0000-0000344E0000}"/>
    <cellStyle name="T_ÿÿÿÿÿ_Bieu mau cong trinh khoi cong moi 3-4_KH TPCP vung TNB (03-1-2012) 4" xfId="5433" xr:uid="{00000000-0005-0000-0000-0000354E0000}"/>
    <cellStyle name="T_ÿÿÿÿÿ_Bieu3ODA" xfId="4056" xr:uid="{00000000-0005-0000-0000-0000364E0000}"/>
    <cellStyle name="T_ÿÿÿÿÿ_Bieu3ODA 2" xfId="4057" xr:uid="{00000000-0005-0000-0000-0000374E0000}"/>
    <cellStyle name="T_ÿÿÿÿÿ_Bieu3ODA 2 2" xfId="5022" xr:uid="{00000000-0005-0000-0000-0000384E0000}"/>
    <cellStyle name="T_ÿÿÿÿÿ_Bieu3ODA 2 3" xfId="5436" xr:uid="{00000000-0005-0000-0000-0000394E0000}"/>
    <cellStyle name="T_ÿÿÿÿÿ_Bieu3ODA 3" xfId="5023" xr:uid="{00000000-0005-0000-0000-00003A4E0000}"/>
    <cellStyle name="T_ÿÿÿÿÿ_Bieu3ODA 4" xfId="5435" xr:uid="{00000000-0005-0000-0000-00003B4E0000}"/>
    <cellStyle name="T_ÿÿÿÿÿ_Bieu3ODA_!1 1 bao cao giao KH ve HTCMT vung TNB   12-12-2011" xfId="4058" xr:uid="{00000000-0005-0000-0000-00003C4E0000}"/>
    <cellStyle name="T_ÿÿÿÿÿ_Bieu3ODA_!1 1 bao cao giao KH ve HTCMT vung TNB   12-12-2011 2" xfId="4059" xr:uid="{00000000-0005-0000-0000-00003D4E0000}"/>
    <cellStyle name="T_ÿÿÿÿÿ_Bieu3ODA_!1 1 bao cao giao KH ve HTCMT vung TNB   12-12-2011 2 2" xfId="5024" xr:uid="{00000000-0005-0000-0000-00003E4E0000}"/>
    <cellStyle name="T_ÿÿÿÿÿ_Bieu3ODA_!1 1 bao cao giao KH ve HTCMT vung TNB   12-12-2011 2 3" xfId="5438" xr:uid="{00000000-0005-0000-0000-00003F4E0000}"/>
    <cellStyle name="T_ÿÿÿÿÿ_Bieu3ODA_!1 1 bao cao giao KH ve HTCMT vung TNB   12-12-2011 3" xfId="5025" xr:uid="{00000000-0005-0000-0000-0000404E0000}"/>
    <cellStyle name="T_ÿÿÿÿÿ_Bieu3ODA_!1 1 bao cao giao KH ve HTCMT vung TNB   12-12-2011 4" xfId="5437" xr:uid="{00000000-0005-0000-0000-0000414E0000}"/>
    <cellStyle name="T_ÿÿÿÿÿ_Bieu3ODA_KH TPCP vung TNB (03-1-2012)" xfId="4060" xr:uid="{00000000-0005-0000-0000-0000424E0000}"/>
    <cellStyle name="T_ÿÿÿÿÿ_Bieu3ODA_KH TPCP vung TNB (03-1-2012) 2" xfId="4061" xr:uid="{00000000-0005-0000-0000-0000434E0000}"/>
    <cellStyle name="T_ÿÿÿÿÿ_Bieu3ODA_KH TPCP vung TNB (03-1-2012) 2 2" xfId="5026" xr:uid="{00000000-0005-0000-0000-0000444E0000}"/>
    <cellStyle name="T_ÿÿÿÿÿ_Bieu3ODA_KH TPCP vung TNB (03-1-2012) 2 3" xfId="5440" xr:uid="{00000000-0005-0000-0000-0000454E0000}"/>
    <cellStyle name="T_ÿÿÿÿÿ_Bieu3ODA_KH TPCP vung TNB (03-1-2012) 3" xfId="5027" xr:uid="{00000000-0005-0000-0000-0000464E0000}"/>
    <cellStyle name="T_ÿÿÿÿÿ_Bieu3ODA_KH TPCP vung TNB (03-1-2012) 4" xfId="5439" xr:uid="{00000000-0005-0000-0000-0000474E0000}"/>
    <cellStyle name="T_ÿÿÿÿÿ_Bieu4HTMT" xfId="4062" xr:uid="{00000000-0005-0000-0000-0000484E0000}"/>
    <cellStyle name="T_ÿÿÿÿÿ_Bieu4HTMT 2" xfId="4063" xr:uid="{00000000-0005-0000-0000-0000494E0000}"/>
    <cellStyle name="T_ÿÿÿÿÿ_Bieu4HTMT 2 2" xfId="5028" xr:uid="{00000000-0005-0000-0000-00004A4E0000}"/>
    <cellStyle name="T_ÿÿÿÿÿ_Bieu4HTMT 2 3" xfId="5442" xr:uid="{00000000-0005-0000-0000-00004B4E0000}"/>
    <cellStyle name="T_ÿÿÿÿÿ_Bieu4HTMT 3" xfId="5029" xr:uid="{00000000-0005-0000-0000-00004C4E0000}"/>
    <cellStyle name="T_ÿÿÿÿÿ_Bieu4HTMT 4" xfId="5441" xr:uid="{00000000-0005-0000-0000-00004D4E0000}"/>
    <cellStyle name="T_ÿÿÿÿÿ_Bieu4HTMT_!1 1 bao cao giao KH ve HTCMT vung TNB   12-12-2011" xfId="4064" xr:uid="{00000000-0005-0000-0000-00004E4E0000}"/>
    <cellStyle name="T_ÿÿÿÿÿ_Bieu4HTMT_!1 1 bao cao giao KH ve HTCMT vung TNB   12-12-2011 2" xfId="4065" xr:uid="{00000000-0005-0000-0000-00004F4E0000}"/>
    <cellStyle name="T_ÿÿÿÿÿ_Bieu4HTMT_!1 1 bao cao giao KH ve HTCMT vung TNB   12-12-2011 2 2" xfId="5030" xr:uid="{00000000-0005-0000-0000-0000504E0000}"/>
    <cellStyle name="T_ÿÿÿÿÿ_Bieu4HTMT_!1 1 bao cao giao KH ve HTCMT vung TNB   12-12-2011 2 3" xfId="5444" xr:uid="{00000000-0005-0000-0000-0000514E0000}"/>
    <cellStyle name="T_ÿÿÿÿÿ_Bieu4HTMT_!1 1 bao cao giao KH ve HTCMT vung TNB   12-12-2011 3" xfId="5031" xr:uid="{00000000-0005-0000-0000-0000524E0000}"/>
    <cellStyle name="T_ÿÿÿÿÿ_Bieu4HTMT_!1 1 bao cao giao KH ve HTCMT vung TNB   12-12-2011 4" xfId="5443" xr:uid="{00000000-0005-0000-0000-0000534E0000}"/>
    <cellStyle name="T_ÿÿÿÿÿ_Bieu4HTMT_KH TPCP vung TNB (03-1-2012)" xfId="4066" xr:uid="{00000000-0005-0000-0000-0000544E0000}"/>
    <cellStyle name="T_ÿÿÿÿÿ_Bieu4HTMT_KH TPCP vung TNB (03-1-2012) 2" xfId="4067" xr:uid="{00000000-0005-0000-0000-0000554E0000}"/>
    <cellStyle name="T_ÿÿÿÿÿ_Bieu4HTMT_KH TPCP vung TNB (03-1-2012) 2 2" xfId="5032" xr:uid="{00000000-0005-0000-0000-0000564E0000}"/>
    <cellStyle name="T_ÿÿÿÿÿ_Bieu4HTMT_KH TPCP vung TNB (03-1-2012) 2 3" xfId="5446" xr:uid="{00000000-0005-0000-0000-0000574E0000}"/>
    <cellStyle name="T_ÿÿÿÿÿ_Bieu4HTMT_KH TPCP vung TNB (03-1-2012) 3" xfId="5033" xr:uid="{00000000-0005-0000-0000-0000584E0000}"/>
    <cellStyle name="T_ÿÿÿÿÿ_Bieu4HTMT_KH TPCP vung TNB (03-1-2012) 4" xfId="5445" xr:uid="{00000000-0005-0000-0000-0000594E0000}"/>
    <cellStyle name="T_ÿÿÿÿÿ_kien giang 2" xfId="4070" xr:uid="{00000000-0005-0000-0000-0000604E0000}"/>
    <cellStyle name="T_ÿÿÿÿÿ_kien giang 2 2" xfId="4071" xr:uid="{00000000-0005-0000-0000-0000614E0000}"/>
    <cellStyle name="T_ÿÿÿÿÿ_kien giang 2 2 2" xfId="5036" xr:uid="{00000000-0005-0000-0000-0000624E0000}"/>
    <cellStyle name="T_ÿÿÿÿÿ_kien giang 2 2 3" xfId="5450" xr:uid="{00000000-0005-0000-0000-0000634E0000}"/>
    <cellStyle name="T_ÿÿÿÿÿ_kien giang 2 3" xfId="5037" xr:uid="{00000000-0005-0000-0000-0000644E0000}"/>
    <cellStyle name="T_ÿÿÿÿÿ_kien giang 2 4" xfId="5449" xr:uid="{00000000-0005-0000-0000-0000654E0000}"/>
    <cellStyle name="T_ÿÿÿÿÿ_KH TPCP vung TNB (03-1-2012)" xfId="4068" xr:uid="{00000000-0005-0000-0000-00005A4E0000}"/>
    <cellStyle name="T_ÿÿÿÿÿ_KH TPCP vung TNB (03-1-2012) 2" xfId="4069" xr:uid="{00000000-0005-0000-0000-00005B4E0000}"/>
    <cellStyle name="T_ÿÿÿÿÿ_KH TPCP vung TNB (03-1-2012) 2 2" xfId="5034" xr:uid="{00000000-0005-0000-0000-00005C4E0000}"/>
    <cellStyle name="T_ÿÿÿÿÿ_KH TPCP vung TNB (03-1-2012) 2 3" xfId="5448" xr:uid="{00000000-0005-0000-0000-00005D4E0000}"/>
    <cellStyle name="T_ÿÿÿÿÿ_KH TPCP vung TNB (03-1-2012) 3" xfId="5035" xr:uid="{00000000-0005-0000-0000-00005E4E0000}"/>
    <cellStyle name="T_ÿÿÿÿÿ_KH TPCP vung TNB (03-1-2012) 4" xfId="5447" xr:uid="{00000000-0005-0000-0000-00005F4E0000}"/>
    <cellStyle name="Text Indent A" xfId="4072" xr:uid="{00000000-0005-0000-0000-0000664E0000}"/>
    <cellStyle name="Text Indent A 2" xfId="5038" xr:uid="{00000000-0005-0000-0000-0000674E0000}"/>
    <cellStyle name="Text Indent A 3" xfId="5451" xr:uid="{00000000-0005-0000-0000-0000684E0000}"/>
    <cellStyle name="Text Indent B" xfId="4073" xr:uid="{00000000-0005-0000-0000-0000694E0000}"/>
    <cellStyle name="Text Indent B 10" xfId="4074" xr:uid="{00000000-0005-0000-0000-00006A4E0000}"/>
    <cellStyle name="Text Indent B 10 2" xfId="5039" xr:uid="{00000000-0005-0000-0000-00006B4E0000}"/>
    <cellStyle name="Text Indent B 10 3" xfId="5453" xr:uid="{00000000-0005-0000-0000-00006C4E0000}"/>
    <cellStyle name="Text Indent B 11" xfId="4075" xr:uid="{00000000-0005-0000-0000-00006D4E0000}"/>
    <cellStyle name="Text Indent B 11 2" xfId="5040" xr:uid="{00000000-0005-0000-0000-00006E4E0000}"/>
    <cellStyle name="Text Indent B 11 3" xfId="5454" xr:uid="{00000000-0005-0000-0000-00006F4E0000}"/>
    <cellStyle name="Text Indent B 12" xfId="4076" xr:uid="{00000000-0005-0000-0000-0000704E0000}"/>
    <cellStyle name="Text Indent B 12 2" xfId="5041" xr:uid="{00000000-0005-0000-0000-0000714E0000}"/>
    <cellStyle name="Text Indent B 12 3" xfId="5455" xr:uid="{00000000-0005-0000-0000-0000724E0000}"/>
    <cellStyle name="Text Indent B 13" xfId="4077" xr:uid="{00000000-0005-0000-0000-0000734E0000}"/>
    <cellStyle name="Text Indent B 13 2" xfId="5042" xr:uid="{00000000-0005-0000-0000-0000744E0000}"/>
    <cellStyle name="Text Indent B 13 3" xfId="5456" xr:uid="{00000000-0005-0000-0000-0000754E0000}"/>
    <cellStyle name="Text Indent B 14" xfId="4078" xr:uid="{00000000-0005-0000-0000-0000764E0000}"/>
    <cellStyle name="Text Indent B 14 2" xfId="5043" xr:uid="{00000000-0005-0000-0000-0000774E0000}"/>
    <cellStyle name="Text Indent B 14 3" xfId="5457" xr:uid="{00000000-0005-0000-0000-0000784E0000}"/>
    <cellStyle name="Text Indent B 15" xfId="4079" xr:uid="{00000000-0005-0000-0000-0000794E0000}"/>
    <cellStyle name="Text Indent B 15 2" xfId="5044" xr:uid="{00000000-0005-0000-0000-00007A4E0000}"/>
    <cellStyle name="Text Indent B 15 3" xfId="5458" xr:uid="{00000000-0005-0000-0000-00007B4E0000}"/>
    <cellStyle name="Text Indent B 16" xfId="4080" xr:uid="{00000000-0005-0000-0000-00007C4E0000}"/>
    <cellStyle name="Text Indent B 16 2" xfId="5045" xr:uid="{00000000-0005-0000-0000-00007D4E0000}"/>
    <cellStyle name="Text Indent B 16 3" xfId="5459" xr:uid="{00000000-0005-0000-0000-00007E4E0000}"/>
    <cellStyle name="Text Indent B 17" xfId="5046" xr:uid="{00000000-0005-0000-0000-00007F4E0000}"/>
    <cellStyle name="Text Indent B 18" xfId="5452" xr:uid="{00000000-0005-0000-0000-0000804E0000}"/>
    <cellStyle name="Text Indent B 2" xfId="4081" xr:uid="{00000000-0005-0000-0000-0000814E0000}"/>
    <cellStyle name="Text Indent B 2 2" xfId="5047" xr:uid="{00000000-0005-0000-0000-0000824E0000}"/>
    <cellStyle name="Text Indent B 2 3" xfId="5460" xr:uid="{00000000-0005-0000-0000-0000834E0000}"/>
    <cellStyle name="Text Indent B 3" xfId="4082" xr:uid="{00000000-0005-0000-0000-0000844E0000}"/>
    <cellStyle name="Text Indent B 3 2" xfId="5048" xr:uid="{00000000-0005-0000-0000-0000854E0000}"/>
    <cellStyle name="Text Indent B 3 3" xfId="5461" xr:uid="{00000000-0005-0000-0000-0000864E0000}"/>
    <cellStyle name="Text Indent B 4" xfId="4083" xr:uid="{00000000-0005-0000-0000-0000874E0000}"/>
    <cellStyle name="Text Indent B 4 2" xfId="5049" xr:uid="{00000000-0005-0000-0000-0000884E0000}"/>
    <cellStyle name="Text Indent B 4 3" xfId="5462" xr:uid="{00000000-0005-0000-0000-0000894E0000}"/>
    <cellStyle name="Text Indent B 5" xfId="4084" xr:uid="{00000000-0005-0000-0000-00008A4E0000}"/>
    <cellStyle name="Text Indent B 5 2" xfId="5050" xr:uid="{00000000-0005-0000-0000-00008B4E0000}"/>
    <cellStyle name="Text Indent B 5 3" xfId="5463" xr:uid="{00000000-0005-0000-0000-00008C4E0000}"/>
    <cellStyle name="Text Indent B 6" xfId="4085" xr:uid="{00000000-0005-0000-0000-00008D4E0000}"/>
    <cellStyle name="Text Indent B 6 2" xfId="5051" xr:uid="{00000000-0005-0000-0000-00008E4E0000}"/>
    <cellStyle name="Text Indent B 6 3" xfId="5464" xr:uid="{00000000-0005-0000-0000-00008F4E0000}"/>
    <cellStyle name="Text Indent B 7" xfId="4086" xr:uid="{00000000-0005-0000-0000-0000904E0000}"/>
    <cellStyle name="Text Indent B 7 2" xfId="5052" xr:uid="{00000000-0005-0000-0000-0000914E0000}"/>
    <cellStyle name="Text Indent B 7 3" xfId="5465" xr:uid="{00000000-0005-0000-0000-0000924E0000}"/>
    <cellStyle name="Text Indent B 8" xfId="4087" xr:uid="{00000000-0005-0000-0000-0000934E0000}"/>
    <cellStyle name="Text Indent B 8 2" xfId="5053" xr:uid="{00000000-0005-0000-0000-0000944E0000}"/>
    <cellStyle name="Text Indent B 8 3" xfId="5466" xr:uid="{00000000-0005-0000-0000-0000954E0000}"/>
    <cellStyle name="Text Indent B 9" xfId="4088" xr:uid="{00000000-0005-0000-0000-0000964E0000}"/>
    <cellStyle name="Text Indent B 9 2" xfId="5054" xr:uid="{00000000-0005-0000-0000-0000974E0000}"/>
    <cellStyle name="Text Indent B 9 3" xfId="5467" xr:uid="{00000000-0005-0000-0000-0000984E0000}"/>
    <cellStyle name="Text Indent C" xfId="4089" xr:uid="{00000000-0005-0000-0000-0000994E0000}"/>
    <cellStyle name="Text Indent C 10" xfId="4090" xr:uid="{00000000-0005-0000-0000-00009A4E0000}"/>
    <cellStyle name="Text Indent C 10 2" xfId="5055" xr:uid="{00000000-0005-0000-0000-00009B4E0000}"/>
    <cellStyle name="Text Indent C 10 3" xfId="5469" xr:uid="{00000000-0005-0000-0000-00009C4E0000}"/>
    <cellStyle name="Text Indent C 11" xfId="4091" xr:uid="{00000000-0005-0000-0000-00009D4E0000}"/>
    <cellStyle name="Text Indent C 11 2" xfId="5056" xr:uid="{00000000-0005-0000-0000-00009E4E0000}"/>
    <cellStyle name="Text Indent C 11 3" xfId="5470" xr:uid="{00000000-0005-0000-0000-00009F4E0000}"/>
    <cellStyle name="Text Indent C 12" xfId="4092" xr:uid="{00000000-0005-0000-0000-0000A04E0000}"/>
    <cellStyle name="Text Indent C 12 2" xfId="5057" xr:uid="{00000000-0005-0000-0000-0000A14E0000}"/>
    <cellStyle name="Text Indent C 12 3" xfId="5471" xr:uid="{00000000-0005-0000-0000-0000A24E0000}"/>
    <cellStyle name="Text Indent C 13" xfId="4093" xr:uid="{00000000-0005-0000-0000-0000A34E0000}"/>
    <cellStyle name="Text Indent C 13 2" xfId="5058" xr:uid="{00000000-0005-0000-0000-0000A44E0000}"/>
    <cellStyle name="Text Indent C 13 3" xfId="5472" xr:uid="{00000000-0005-0000-0000-0000A54E0000}"/>
    <cellStyle name="Text Indent C 14" xfId="4094" xr:uid="{00000000-0005-0000-0000-0000A64E0000}"/>
    <cellStyle name="Text Indent C 14 2" xfId="5059" xr:uid="{00000000-0005-0000-0000-0000A74E0000}"/>
    <cellStyle name="Text Indent C 14 3" xfId="5473" xr:uid="{00000000-0005-0000-0000-0000A84E0000}"/>
    <cellStyle name="Text Indent C 15" xfId="4095" xr:uid="{00000000-0005-0000-0000-0000A94E0000}"/>
    <cellStyle name="Text Indent C 15 2" xfId="5060" xr:uid="{00000000-0005-0000-0000-0000AA4E0000}"/>
    <cellStyle name="Text Indent C 15 3" xfId="5474" xr:uid="{00000000-0005-0000-0000-0000AB4E0000}"/>
    <cellStyle name="Text Indent C 16" xfId="4096" xr:uid="{00000000-0005-0000-0000-0000AC4E0000}"/>
    <cellStyle name="Text Indent C 16 2" xfId="5061" xr:uid="{00000000-0005-0000-0000-0000AD4E0000}"/>
    <cellStyle name="Text Indent C 16 3" xfId="5475" xr:uid="{00000000-0005-0000-0000-0000AE4E0000}"/>
    <cellStyle name="Text Indent C 17" xfId="5062" xr:uid="{00000000-0005-0000-0000-0000AF4E0000}"/>
    <cellStyle name="Text Indent C 18" xfId="5468" xr:uid="{00000000-0005-0000-0000-0000B04E0000}"/>
    <cellStyle name="Text Indent C 2" xfId="4097" xr:uid="{00000000-0005-0000-0000-0000B14E0000}"/>
    <cellStyle name="Text Indent C 2 2" xfId="5063" xr:uid="{00000000-0005-0000-0000-0000B24E0000}"/>
    <cellStyle name="Text Indent C 2 3" xfId="5476" xr:uid="{00000000-0005-0000-0000-0000B34E0000}"/>
    <cellStyle name="Text Indent C 3" xfId="4098" xr:uid="{00000000-0005-0000-0000-0000B44E0000}"/>
    <cellStyle name="Text Indent C 3 2" xfId="5064" xr:uid="{00000000-0005-0000-0000-0000B54E0000}"/>
    <cellStyle name="Text Indent C 3 3" xfId="5477" xr:uid="{00000000-0005-0000-0000-0000B64E0000}"/>
    <cellStyle name="Text Indent C 4" xfId="4099" xr:uid="{00000000-0005-0000-0000-0000B74E0000}"/>
    <cellStyle name="Text Indent C 4 2" xfId="5065" xr:uid="{00000000-0005-0000-0000-0000B84E0000}"/>
    <cellStyle name="Text Indent C 4 3" xfId="5478" xr:uid="{00000000-0005-0000-0000-0000B94E0000}"/>
    <cellStyle name="Text Indent C 5" xfId="4100" xr:uid="{00000000-0005-0000-0000-0000BA4E0000}"/>
    <cellStyle name="Text Indent C 5 2" xfId="5066" xr:uid="{00000000-0005-0000-0000-0000BB4E0000}"/>
    <cellStyle name="Text Indent C 5 3" xfId="5479" xr:uid="{00000000-0005-0000-0000-0000BC4E0000}"/>
    <cellStyle name="Text Indent C 6" xfId="4101" xr:uid="{00000000-0005-0000-0000-0000BD4E0000}"/>
    <cellStyle name="Text Indent C 6 2" xfId="5067" xr:uid="{00000000-0005-0000-0000-0000BE4E0000}"/>
    <cellStyle name="Text Indent C 6 3" xfId="5480" xr:uid="{00000000-0005-0000-0000-0000BF4E0000}"/>
    <cellStyle name="Text Indent C 7" xfId="4102" xr:uid="{00000000-0005-0000-0000-0000C04E0000}"/>
    <cellStyle name="Text Indent C 7 2" xfId="5068" xr:uid="{00000000-0005-0000-0000-0000C14E0000}"/>
    <cellStyle name="Text Indent C 7 3" xfId="5481" xr:uid="{00000000-0005-0000-0000-0000C24E0000}"/>
    <cellStyle name="Text Indent C 8" xfId="4103" xr:uid="{00000000-0005-0000-0000-0000C34E0000}"/>
    <cellStyle name="Text Indent C 8 2" xfId="5069" xr:uid="{00000000-0005-0000-0000-0000C44E0000}"/>
    <cellStyle name="Text Indent C 8 3" xfId="5482" xr:uid="{00000000-0005-0000-0000-0000C54E0000}"/>
    <cellStyle name="Text Indent C 9" xfId="4104" xr:uid="{00000000-0005-0000-0000-0000C64E0000}"/>
    <cellStyle name="Text Indent C 9 2" xfId="5070" xr:uid="{00000000-0005-0000-0000-0000C74E0000}"/>
    <cellStyle name="Text Indent C 9 3" xfId="5483" xr:uid="{00000000-0005-0000-0000-0000C84E0000}"/>
    <cellStyle name="Tickmark" xfId="4128" xr:uid="{00000000-0005-0000-0000-00000E4F0000}"/>
    <cellStyle name="Tickmark 2" xfId="5094" xr:uid="{00000000-0005-0000-0000-00000F4F0000}"/>
    <cellStyle name="Tickmark 3" xfId="5507" xr:uid="{00000000-0005-0000-0000-0000104F0000}"/>
    <cellStyle name="Tien1" xfId="4129" xr:uid="{00000000-0005-0000-0000-0000114F0000}"/>
    <cellStyle name="Tien1 2" xfId="5095" xr:uid="{00000000-0005-0000-0000-0000124F0000}"/>
    <cellStyle name="Tien1 3" xfId="5508" xr:uid="{00000000-0005-0000-0000-0000134F0000}"/>
    <cellStyle name="Tieu_de_2" xfId="4130" xr:uid="{00000000-0005-0000-0000-0000144F0000}"/>
    <cellStyle name="Times New Roman" xfId="4131" xr:uid="{00000000-0005-0000-0000-0000154F0000}"/>
    <cellStyle name="Times New Roman 2" xfId="5096" xr:uid="{00000000-0005-0000-0000-0000164F0000}"/>
    <cellStyle name="Times New Roman 3" xfId="5509" xr:uid="{00000000-0005-0000-0000-0000174F0000}"/>
    <cellStyle name="tit1" xfId="4132" xr:uid="{00000000-0005-0000-0000-0000184F0000}"/>
    <cellStyle name="tit1 2" xfId="5097" xr:uid="{00000000-0005-0000-0000-0000194F0000}"/>
    <cellStyle name="tit1 3" xfId="5510" xr:uid="{00000000-0005-0000-0000-00001A4F0000}"/>
    <cellStyle name="tit2" xfId="4133" xr:uid="{00000000-0005-0000-0000-00001B4F0000}"/>
    <cellStyle name="tit2 2" xfId="4134" xr:uid="{00000000-0005-0000-0000-00001C4F0000}"/>
    <cellStyle name="tit2 2 2" xfId="5098" xr:uid="{00000000-0005-0000-0000-00001D4F0000}"/>
    <cellStyle name="tit2 2 3" xfId="5512" xr:uid="{00000000-0005-0000-0000-00001E4F0000}"/>
    <cellStyle name="tit2 3" xfId="5099" xr:uid="{00000000-0005-0000-0000-00001F4F0000}"/>
    <cellStyle name="tit2 4" xfId="5511" xr:uid="{00000000-0005-0000-0000-0000204F0000}"/>
    <cellStyle name="tit3" xfId="4135" xr:uid="{00000000-0005-0000-0000-0000214F0000}"/>
    <cellStyle name="tit3 2" xfId="5100" xr:uid="{00000000-0005-0000-0000-0000224F0000}"/>
    <cellStyle name="tit3 3" xfId="5513" xr:uid="{00000000-0005-0000-0000-0000234F0000}"/>
    <cellStyle name="tit4" xfId="4136" xr:uid="{00000000-0005-0000-0000-0000244F0000}"/>
    <cellStyle name="tit4 2" xfId="5101" xr:uid="{00000000-0005-0000-0000-0000254F0000}"/>
    <cellStyle name="tit4 3" xfId="5514" xr:uid="{00000000-0005-0000-0000-0000264F0000}"/>
    <cellStyle name="Title 2" xfId="4137" xr:uid="{00000000-0005-0000-0000-0000274F0000}"/>
    <cellStyle name="Title 2 2" xfId="5102" xr:uid="{00000000-0005-0000-0000-0000284F0000}"/>
    <cellStyle name="Title 2 3" xfId="5515" xr:uid="{00000000-0005-0000-0000-0000294F0000}"/>
    <cellStyle name="Tong so" xfId="4138" xr:uid="{00000000-0005-0000-0000-00002A4F0000}"/>
    <cellStyle name="tong so 1" xfId="4139" xr:uid="{00000000-0005-0000-0000-00002B4F0000}"/>
    <cellStyle name="tong so 1 2" xfId="5103" xr:uid="{00000000-0005-0000-0000-00002C4F0000}"/>
    <cellStyle name="tong so 1 3" xfId="5517" xr:uid="{00000000-0005-0000-0000-00002D4F0000}"/>
    <cellStyle name="Tong so 2" xfId="5104" xr:uid="{00000000-0005-0000-0000-00002E4F0000}"/>
    <cellStyle name="Tong so 3" xfId="5516" xr:uid="{00000000-0005-0000-0000-00002F4F0000}"/>
    <cellStyle name="Tong so 4" xfId="5583" xr:uid="{00000000-0005-0000-0000-0000304F0000}"/>
    <cellStyle name="Tong so 5" xfId="5621" xr:uid="{00000000-0005-0000-0000-0000314F0000}"/>
    <cellStyle name="Tong so 6" xfId="5585" xr:uid="{00000000-0005-0000-0000-0000324F0000}"/>
    <cellStyle name="Tong so 7" xfId="5620" xr:uid="{00000000-0005-0000-0000-0000334F0000}"/>
    <cellStyle name="Tong so_Bieu KHPTLN 2016-2020" xfId="4140" xr:uid="{00000000-0005-0000-0000-0000344F0000}"/>
    <cellStyle name="Tongcong" xfId="4141" xr:uid="{00000000-0005-0000-0000-0000354F0000}"/>
    <cellStyle name="Tongcong 2" xfId="5105" xr:uid="{00000000-0005-0000-0000-0000364F0000}"/>
    <cellStyle name="Tongcong 3" xfId="5518" xr:uid="{00000000-0005-0000-0000-0000374F0000}"/>
    <cellStyle name="Total 2" xfId="4142" xr:uid="{00000000-0005-0000-0000-0000384F0000}"/>
    <cellStyle name="Total 2 2" xfId="5106" xr:uid="{00000000-0005-0000-0000-0000394F0000}"/>
    <cellStyle name="Total 2 3" xfId="5519" xr:uid="{00000000-0005-0000-0000-00003A4F0000}"/>
    <cellStyle name="tt1" xfId="4144" xr:uid="{00000000-0005-0000-0000-00003E4F0000}"/>
    <cellStyle name="tt1 2" xfId="5108" xr:uid="{00000000-0005-0000-0000-00003F4F0000}"/>
    <cellStyle name="tt1 3" xfId="5521" xr:uid="{00000000-0005-0000-0000-0000404F0000}"/>
    <cellStyle name="Tusental (0)_pldt" xfId="4145" xr:uid="{00000000-0005-0000-0000-0000414F0000}"/>
    <cellStyle name="Tusental_pldt" xfId="4146" xr:uid="{00000000-0005-0000-0000-0000424F0000}"/>
    <cellStyle name="th" xfId="4105" xr:uid="{00000000-0005-0000-0000-0000C94E0000}"/>
    <cellStyle name="th 2" xfId="4106" xr:uid="{00000000-0005-0000-0000-0000CA4E0000}"/>
    <cellStyle name="th 2 2" xfId="5071" xr:uid="{00000000-0005-0000-0000-0000CB4E0000}"/>
    <cellStyle name="th 2 3" xfId="5485" xr:uid="{00000000-0005-0000-0000-0000CC4E0000}"/>
    <cellStyle name="th 3" xfId="5072" xr:uid="{00000000-0005-0000-0000-0000CD4E0000}"/>
    <cellStyle name="th 4" xfId="5484" xr:uid="{00000000-0005-0000-0000-0000CE4E0000}"/>
    <cellStyle name="þ_x005f_x001d_ð¤_x005f_x000c_¯þ_x005f_x0014__x005f_x000d_¨þU_x005f_x0001_À_x005f_x0004_ _x005f_x0015__x005f_x000f__x005f_x0001__x005f_x0001_" xfId="4107" xr:uid="{00000000-0005-0000-0000-0000CF4E0000}"/>
    <cellStyle name="þ_x005f_x001d_ð¤_x005f_x000c_¯þ_x005f_x0014__x005f_x000d_¨þU_x005f_x0001_À_x005f_x0004_ _x005f_x0015__x005f_x000f__x005f_x0001__x005f_x0001_ 2" xfId="5073" xr:uid="{00000000-0005-0000-0000-0000D04E0000}"/>
    <cellStyle name="þ_x005f_x001d_ð¤_x005f_x000c_¯þ_x005f_x0014__x005f_x000d_¨þU_x005f_x0001_À_x005f_x0004_ _x005f_x0015__x005f_x000f__x005f_x0001__x005f_x0001_ 3" xfId="5486" xr:uid="{00000000-0005-0000-0000-0000D14E0000}"/>
    <cellStyle name="þ_x005f_x001d_ð·_x005f_x000c_æþ'_x005f_x000d_ßþU_x005f_x0001_Ø_x005f_x0005_ü_x005f_x0014__x005f_x0007__x005f_x0001__x005f_x0001_" xfId="4108" xr:uid="{00000000-0005-0000-0000-0000D24E0000}"/>
    <cellStyle name="þ_x005f_x001d_ð·_x005f_x000c_æþ'_x005f_x000d_ßþU_x005f_x0001_Ø_x005f_x0005_ü_x005f_x0014__x005f_x0007__x005f_x0001__x005f_x0001_ 2" xfId="5074" xr:uid="{00000000-0005-0000-0000-0000D34E0000}"/>
    <cellStyle name="þ_x005f_x001d_ð·_x005f_x000c_æþ'_x005f_x000d_ßþU_x005f_x0001_Ø_x005f_x0005_ü_x005f_x0014__x005f_x0007__x005f_x0001__x005f_x0001_ 3" xfId="5487" xr:uid="{00000000-0005-0000-0000-0000D44E0000}"/>
    <cellStyle name="þ_x005f_x001d_ðÇ%Uý—&amp;Hý9_x005f_x0008_Ÿ s_x005f_x000a__x005f_x0007__x005f_x0001__x005f_x0001_" xfId="4109" xr:uid="{00000000-0005-0000-0000-0000D54E0000}"/>
    <cellStyle name="þ_x005f_x001d_ðÇ%Uý—&amp;Hý9_x005f_x0008_Ÿ s_x005f_x000a__x005f_x0007__x005f_x0001__x005f_x0001_ 2" xfId="5075" xr:uid="{00000000-0005-0000-0000-0000D64E0000}"/>
    <cellStyle name="þ_x005f_x001d_ðÇ%Uý—&amp;Hý9_x005f_x0008_Ÿ s_x005f_x000a__x005f_x0007__x005f_x0001__x005f_x0001_ 3" xfId="5488" xr:uid="{00000000-0005-0000-0000-0000D74E0000}"/>
    <cellStyle name="þ_x005f_x001d_ðK_x005f_x000c_Fý_x005f_x001b__x005f_x000d_9ýU_x005f_x0001_Ð_x005f_x0008_¦)_x005f_x0007__x005f_x0001__x005f_x0001_" xfId="4110" xr:uid="{00000000-0005-0000-0000-0000D84E0000}"/>
    <cellStyle name="þ_x005f_x001d_ðK_x005f_x000c_Fý_x005f_x001b__x005f_x000d_9ýU_x005f_x0001_Ð_x005f_x0008_¦)_x005f_x0007__x005f_x0001__x005f_x0001_ 2" xfId="5076" xr:uid="{00000000-0005-0000-0000-0000D94E0000}"/>
    <cellStyle name="þ_x005f_x001d_ðK_x005f_x000c_Fý_x005f_x001b__x005f_x000d_9ýU_x005f_x0001_Ð_x005f_x0008_¦)_x005f_x0007__x005f_x0001__x005f_x0001_ 3" xfId="5489" xr:uid="{00000000-0005-0000-0000-0000DA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B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C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D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E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F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E04E0000}"/>
    <cellStyle name="þ_x005f_x005f_x005f_x001d_ðÇ%Uý—&amp;Hý9_x005f_x005f_x005f_x0008_Ÿ s_x005f_x005f_x005f_x000a__x005f_x005f_x005f_x0007__x005f_x005f_x005f_x0001__x005f_x005f_x005f_x0001_" xfId="4113" xr:uid="{00000000-0005-0000-0000-0000E14E0000}"/>
    <cellStyle name="þ_x005f_x005f_x005f_x001d_ðÇ%Uý—&amp;Hý9_x005f_x005f_x005f_x0008_Ÿ s_x005f_x005f_x005f_x000a__x005f_x005f_x005f_x0007__x005f_x005f_x005f_x0001__x005f_x005f_x005f_x0001_ 2" xfId="5079" xr:uid="{00000000-0005-0000-0000-0000E24E0000}"/>
    <cellStyle name="þ_x005f_x005f_x005f_x001d_ðÇ%Uý—&amp;Hý9_x005f_x005f_x005f_x0008_Ÿ s_x005f_x005f_x005f_x000a__x005f_x005f_x005f_x0007__x005f_x005f_x005f_x0001__x005f_x005f_x005f_x0001_ 3" xfId="5492" xr:uid="{00000000-0005-0000-0000-0000E3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E4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E5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64E0000}"/>
    <cellStyle name="than" xfId="4115" xr:uid="{00000000-0005-0000-0000-0000E74E0000}"/>
    <cellStyle name="than 2" xfId="5081" xr:uid="{00000000-0005-0000-0000-0000E84E0000}"/>
    <cellStyle name="than 3" xfId="5494" xr:uid="{00000000-0005-0000-0000-0000E94E0000}"/>
    <cellStyle name="Thanh" xfId="4116" xr:uid="{00000000-0005-0000-0000-0000EA4E0000}"/>
    <cellStyle name="Thanh 2" xfId="5082" xr:uid="{00000000-0005-0000-0000-0000EB4E0000}"/>
    <cellStyle name="Thanh 3" xfId="5495" xr:uid="{00000000-0005-0000-0000-0000EC4E0000}"/>
    <cellStyle name="þ_x001d_ð¤_x000c_¯þ_x0014__x000a_¨þU_x0001_À_x0004_ _x0015__x000f__x0001__x0001_" xfId="4117" xr:uid="{00000000-0005-0000-0000-0000ED4E0000}"/>
    <cellStyle name="þ_x001d_ð¤_x000c_¯þ_x0014__x000a_¨þU_x0001_À_x0004_ _x0015__x000f__x0001__x0001_ 2" xfId="5083" xr:uid="{00000000-0005-0000-0000-0000EE4E0000}"/>
    <cellStyle name="þ_x001d_ð¤_x000c_¯þ_x0014__x000a_¨þU_x0001_À_x0004_ _x0015__x000f__x0001__x0001_ 3" xfId="5496" xr:uid="{00000000-0005-0000-0000-0000EF4E0000}"/>
    <cellStyle name="þ_x001d_ð¤_x000c_¯þ_x0014__x000d_¨þU_x0001_À_x0004_ _x0015__x000f__x0001__x0001_" xfId="4118" xr:uid="{00000000-0005-0000-0000-0000F04E0000}"/>
    <cellStyle name="þ_x001d_ð¤_x000c_¯þ_x0014__x000d_¨þU_x0001_À_x0004_ _x0015__x000f__x0001__x0001_ 2" xfId="5084" xr:uid="{00000000-0005-0000-0000-0000F14E0000}"/>
    <cellStyle name="þ_x001d_ð¤_x000c_¯þ_x0014__x000d_¨þU_x0001_À_x0004_ _x0015__x000f__x0001__x0001_ 3" xfId="5497" xr:uid="{00000000-0005-0000-0000-0000F24E0000}"/>
    <cellStyle name="þ_x001d_ð·_x000c_æþ'_x000a_ßþU_x0001_Ø_x0005_ü_x0014__x0007__x0001__x0001_" xfId="4119" xr:uid="{00000000-0005-0000-0000-0000F34E0000}"/>
    <cellStyle name="þ_x001d_ð·_x000c_æþ'_x000a_ßþU_x0001_Ø_x0005_ü_x0014__x0007__x0001__x0001_ 2" xfId="5085" xr:uid="{00000000-0005-0000-0000-0000F44E0000}"/>
    <cellStyle name="þ_x001d_ð·_x000c_æþ'_x000a_ßþU_x0001_Ø_x0005_ü_x0014__x0007__x0001__x0001_ 3" xfId="5498" xr:uid="{00000000-0005-0000-0000-0000F54E0000}"/>
    <cellStyle name="þ_x001d_ð·_x000c_æþ'_x000d_ßþU_x0001_Ø_x0005_ü_x0014__x0007__x0001__x0001_" xfId="4120" xr:uid="{00000000-0005-0000-0000-0000F64E0000}"/>
    <cellStyle name="þ_x001d_ð·_x000c_æþ'_x000d_ßþU_x0001_Ø_x0005_ü_x0014__x0007__x0001__x0001_ 2" xfId="5086" xr:uid="{00000000-0005-0000-0000-0000F74E0000}"/>
    <cellStyle name="þ_x001d_ð·_x000c_æþ'_x000d_ßþU_x0001_Ø_x0005_ü_x0014__x0007__x0001__x0001_ 3" xfId="5499" xr:uid="{00000000-0005-0000-0000-0000F84E0000}"/>
    <cellStyle name="þ_x001d_ðÇ%Uý—&amp;Hý9_x0008_Ÿ s_x000a__x0007__x0001__x0001_" xfId="4121" xr:uid="{00000000-0005-0000-0000-0000F94E0000}"/>
    <cellStyle name="þ_x001d_ðÇ%Uý—&amp;Hý9_x0008_Ÿ s_x000a__x0007__x0001__x0001_ 2" xfId="5087" xr:uid="{00000000-0005-0000-0000-0000FA4E0000}"/>
    <cellStyle name="þ_x001d_ðÇ%Uý—&amp;Hý9_x0008_Ÿ s_x000a__x0007__x0001__x0001_ 3" xfId="5500" xr:uid="{00000000-0005-0000-0000-0000FB4E0000}"/>
    <cellStyle name="þ_x001d_ðK_x000c_Fý_x001b__x000a_9ýU_x0001_Ð_x0008_¦)_x0007__x0001__x0001_" xfId="4122" xr:uid="{00000000-0005-0000-0000-0000FC4E0000}"/>
    <cellStyle name="þ_x001d_ðK_x000c_Fý_x001b__x000a_9ýU_x0001_Ð_x0008_¦)_x0007__x0001__x0001_ 2" xfId="5088" xr:uid="{00000000-0005-0000-0000-0000FD4E0000}"/>
    <cellStyle name="þ_x001d_ðK_x000c_Fý_x001b__x000a_9ýU_x0001_Ð_x0008_¦)_x0007__x0001__x0001_ 3" xfId="5501" xr:uid="{00000000-0005-0000-0000-0000FE4E0000}"/>
    <cellStyle name="þ_x001d_ðK_x000c_Fý_x001b__x000d_9ýU_x0001_Ð_x0008_¦)_x0007__x0001__x0001_" xfId="4123" xr:uid="{00000000-0005-0000-0000-0000FF4E0000}"/>
    <cellStyle name="þ_x001d_ðK_x000c_Fý_x001b__x000d_9ýU_x0001_Ð_x0008_¦)_x0007__x0001__x0001_ 2" xfId="5089" xr:uid="{00000000-0005-0000-0000-0000004F0000}"/>
    <cellStyle name="þ_x001d_ðK_x000c_Fý_x001b__x000d_9ýU_x0001_Ð_x0008_¦)_x0007__x0001__x0001_ 3" xfId="5502" xr:uid="{00000000-0005-0000-0000-0000014F0000}"/>
    <cellStyle name="thuong-10" xfId="4124" xr:uid="{00000000-0005-0000-0000-0000024F0000}"/>
    <cellStyle name="thuong-10 2" xfId="5090" xr:uid="{00000000-0005-0000-0000-0000034F0000}"/>
    <cellStyle name="thuong-10 3" xfId="5503" xr:uid="{00000000-0005-0000-0000-0000044F0000}"/>
    <cellStyle name="thuong-11" xfId="4125" xr:uid="{00000000-0005-0000-0000-0000054F0000}"/>
    <cellStyle name="thuong-11 2" xfId="4126" xr:uid="{00000000-0005-0000-0000-0000064F0000}"/>
    <cellStyle name="thuong-11 2 2" xfId="5091" xr:uid="{00000000-0005-0000-0000-0000074F0000}"/>
    <cellStyle name="thuong-11 2 3" xfId="5505" xr:uid="{00000000-0005-0000-0000-0000084F0000}"/>
    <cellStyle name="thuong-11 3" xfId="5092" xr:uid="{00000000-0005-0000-0000-0000094F0000}"/>
    <cellStyle name="thuong-11 4" xfId="5504" xr:uid="{00000000-0005-0000-0000-00000A4F0000}"/>
    <cellStyle name="Thuyet minh" xfId="4127" xr:uid="{00000000-0005-0000-0000-00000B4F0000}"/>
    <cellStyle name="Thuyet minh 2" xfId="5093" xr:uid="{00000000-0005-0000-0000-00000C4F0000}"/>
    <cellStyle name="Thuyet minh 3" xfId="5506" xr:uid="{00000000-0005-0000-0000-00000D4F0000}"/>
    <cellStyle name="trang" xfId="4143" xr:uid="{00000000-0005-0000-0000-00003B4F0000}"/>
    <cellStyle name="trang 2" xfId="5107" xr:uid="{00000000-0005-0000-0000-00003C4F0000}"/>
    <cellStyle name="trang 3" xfId="5520" xr:uid="{00000000-0005-0000-0000-00003D4F0000}"/>
    <cellStyle name="ux_3_¼­¿ï-¾È»ê" xfId="4147" xr:uid="{00000000-0005-0000-0000-0000434F0000}"/>
    <cellStyle name="Valuta (0)_CALPREZZ" xfId="5109" xr:uid="{00000000-0005-0000-0000-0000444F0000}"/>
    <cellStyle name="Valuta_ PESO ELETTR." xfId="5110" xr:uid="{00000000-0005-0000-0000-0000454F0000}"/>
    <cellStyle name="VANG1" xfId="4148" xr:uid="{00000000-0005-0000-0000-0000464F0000}"/>
    <cellStyle name="VANG1 2" xfId="4149" xr:uid="{00000000-0005-0000-0000-0000474F0000}"/>
    <cellStyle name="VANG1 2 2" xfId="5111" xr:uid="{00000000-0005-0000-0000-0000484F0000}"/>
    <cellStyle name="VANG1 2 3" xfId="5523" xr:uid="{00000000-0005-0000-0000-0000494F0000}"/>
    <cellStyle name="VANG1 3" xfId="5112" xr:uid="{00000000-0005-0000-0000-00004A4F0000}"/>
    <cellStyle name="VANG1 4" xfId="5522" xr:uid="{00000000-0005-0000-0000-00004B4F0000}"/>
    <cellStyle name="viet" xfId="4150" xr:uid="{00000000-0005-0000-0000-00004C4F0000}"/>
    <cellStyle name="viet 2" xfId="5113" xr:uid="{00000000-0005-0000-0000-00004D4F0000}"/>
    <cellStyle name="viet 3" xfId="5524" xr:uid="{00000000-0005-0000-0000-00004E4F0000}"/>
    <cellStyle name="viet2" xfId="4151" xr:uid="{00000000-0005-0000-0000-00004F4F0000}"/>
    <cellStyle name="viet2 2" xfId="4152" xr:uid="{00000000-0005-0000-0000-0000504F0000}"/>
    <cellStyle name="viet2 2 2" xfId="5114" xr:uid="{00000000-0005-0000-0000-0000514F0000}"/>
    <cellStyle name="viet2 2 2 2" xfId="5622" xr:uid="{00000000-0005-0000-0000-0000524F0000}"/>
    <cellStyle name="viet2 2 3" xfId="5526" xr:uid="{00000000-0005-0000-0000-0000534F0000}"/>
    <cellStyle name="viet2 3" xfId="5115" xr:uid="{00000000-0005-0000-0000-0000544F0000}"/>
    <cellStyle name="viet2 3 2" xfId="5623" xr:uid="{00000000-0005-0000-0000-0000554F0000}"/>
    <cellStyle name="viet2 4" xfId="5525" xr:uid="{00000000-0005-0000-0000-0000564F0000}"/>
    <cellStyle name="VLB-GTKÕ" xfId="5116" xr:uid="{00000000-0005-0000-0000-0000574F0000}"/>
    <cellStyle name="VLB-GTKÕ 2" xfId="5117" xr:uid="{00000000-0005-0000-0000-0000584F0000}"/>
    <cellStyle name="VN new romanNormal" xfId="4153" xr:uid="{00000000-0005-0000-0000-0000594F0000}"/>
    <cellStyle name="VN new romanNormal 2" xfId="4154" xr:uid="{00000000-0005-0000-0000-00005A4F0000}"/>
    <cellStyle name="VN new romanNormal 2 2" xfId="4155" xr:uid="{00000000-0005-0000-0000-00005B4F0000}"/>
    <cellStyle name="VN new romanNormal 2 2 2" xfId="5118" xr:uid="{00000000-0005-0000-0000-00005C4F0000}"/>
    <cellStyle name="VN new romanNormal 2 2 3" xfId="5528" xr:uid="{00000000-0005-0000-0000-00005D4F0000}"/>
    <cellStyle name="VN new romanNormal 2 3" xfId="5119" xr:uid="{00000000-0005-0000-0000-00005E4F0000}"/>
    <cellStyle name="VN new romanNormal 2 4" xfId="5527" xr:uid="{00000000-0005-0000-0000-00005F4F0000}"/>
    <cellStyle name="VN new romanNormal 3" xfId="4156" xr:uid="{00000000-0005-0000-0000-0000604F0000}"/>
    <cellStyle name="VN new romanNormal 3 2" xfId="5120" xr:uid="{00000000-0005-0000-0000-0000614F0000}"/>
    <cellStyle name="VN new romanNormal 3 2 2" xfId="5121" xr:uid="{00000000-0005-0000-0000-0000624F0000}"/>
    <cellStyle name="VN new romanNormal 3 3" xfId="5122" xr:uid="{00000000-0005-0000-0000-0000634F0000}"/>
    <cellStyle name="VN new romanNormal 4" xfId="5123" xr:uid="{00000000-0005-0000-0000-0000644F0000}"/>
    <cellStyle name="VN new romanNormal_05-12  KH trung han 2016-2020 - Liem Thinh edited" xfId="4157" xr:uid="{00000000-0005-0000-0000-0000654F0000}"/>
    <cellStyle name="Vn Time 13" xfId="4158" xr:uid="{00000000-0005-0000-0000-0000664F0000}"/>
    <cellStyle name="Vn Time 13 2" xfId="5124" xr:uid="{00000000-0005-0000-0000-0000674F0000}"/>
    <cellStyle name="Vn Time 13 3" xfId="5529" xr:uid="{00000000-0005-0000-0000-0000684F0000}"/>
    <cellStyle name="Vn Time 14" xfId="4159" xr:uid="{00000000-0005-0000-0000-0000694F0000}"/>
    <cellStyle name="Vn Time 14 2" xfId="4160" xr:uid="{00000000-0005-0000-0000-00006A4F0000}"/>
    <cellStyle name="Vn Time 14 2 2" xfId="5125" xr:uid="{00000000-0005-0000-0000-00006B4F0000}"/>
    <cellStyle name="Vn Time 14 2 3" xfId="5531" xr:uid="{00000000-0005-0000-0000-00006C4F0000}"/>
    <cellStyle name="Vn Time 14 3" xfId="4161" xr:uid="{00000000-0005-0000-0000-00006D4F0000}"/>
    <cellStyle name="Vn Time 14 3 2" xfId="5126" xr:uid="{00000000-0005-0000-0000-00006E4F0000}"/>
    <cellStyle name="Vn Time 14 3 3" xfId="5532" xr:uid="{00000000-0005-0000-0000-00006F4F0000}"/>
    <cellStyle name="Vn Time 14 4" xfId="5127" xr:uid="{00000000-0005-0000-0000-0000704F0000}"/>
    <cellStyle name="Vn Time 14 5" xfId="5530" xr:uid="{00000000-0005-0000-0000-0000714F0000}"/>
    <cellStyle name="VN time new roman" xfId="4162" xr:uid="{00000000-0005-0000-0000-0000724F0000}"/>
    <cellStyle name="VN time new roman 2" xfId="4163" xr:uid="{00000000-0005-0000-0000-0000734F0000}"/>
    <cellStyle name="VN time new roman 2 2" xfId="4164" xr:uid="{00000000-0005-0000-0000-0000744F0000}"/>
    <cellStyle name="VN time new roman 2 2 2" xfId="5128" xr:uid="{00000000-0005-0000-0000-0000754F0000}"/>
    <cellStyle name="VN time new roman 2 2 3" xfId="5534" xr:uid="{00000000-0005-0000-0000-0000764F0000}"/>
    <cellStyle name="VN time new roman 2 3" xfId="5129" xr:uid="{00000000-0005-0000-0000-0000774F0000}"/>
    <cellStyle name="VN time new roman 2 4" xfId="5533" xr:uid="{00000000-0005-0000-0000-0000784F0000}"/>
    <cellStyle name="VN time new roman 3" xfId="4165" xr:uid="{00000000-0005-0000-0000-0000794F0000}"/>
    <cellStyle name="VN time new roman 3 2" xfId="5130" xr:uid="{00000000-0005-0000-0000-00007A4F0000}"/>
    <cellStyle name="VN time new roman 3 2 2" xfId="5131" xr:uid="{00000000-0005-0000-0000-00007B4F0000}"/>
    <cellStyle name="VN time new roman 3 3" xfId="5132" xr:uid="{00000000-0005-0000-0000-00007C4F0000}"/>
    <cellStyle name="VN time new roman 4" xfId="5133" xr:uid="{00000000-0005-0000-0000-00007D4F0000}"/>
    <cellStyle name="VN time new roman_05-12  KH trung han 2016-2020 - Liem Thinh edited" xfId="4166" xr:uid="{00000000-0005-0000-0000-00007E4F0000}"/>
    <cellStyle name="vn_time" xfId="4167" xr:uid="{00000000-0005-0000-0000-00007F4F0000}"/>
    <cellStyle name="vnbo" xfId="4168" xr:uid="{00000000-0005-0000-0000-0000804F0000}"/>
    <cellStyle name="vnbo 2" xfId="4169" xr:uid="{00000000-0005-0000-0000-0000814F0000}"/>
    <cellStyle name="vnbo 2 2" xfId="5134" xr:uid="{00000000-0005-0000-0000-0000824F0000}"/>
    <cellStyle name="vnbo 2 3" xfId="5536" xr:uid="{00000000-0005-0000-0000-0000834F0000}"/>
    <cellStyle name="vnbo 3" xfId="4170" xr:uid="{00000000-0005-0000-0000-0000844F0000}"/>
    <cellStyle name="vnbo 3 2" xfId="5135" xr:uid="{00000000-0005-0000-0000-0000854F0000}"/>
    <cellStyle name="vnbo 3 3" xfId="5537" xr:uid="{00000000-0005-0000-0000-0000864F0000}"/>
    <cellStyle name="vnbo 4" xfId="5136" xr:uid="{00000000-0005-0000-0000-0000874F0000}"/>
    <cellStyle name="vnbo 5" xfId="5535" xr:uid="{00000000-0005-0000-0000-0000884F0000}"/>
    <cellStyle name="vntxt1" xfId="4180" xr:uid="{00000000-0005-0000-0000-0000A64F0000}"/>
    <cellStyle name="vntxt1 10" xfId="4181" xr:uid="{00000000-0005-0000-0000-0000A74F0000}"/>
    <cellStyle name="vntxt1 10 2" xfId="5146" xr:uid="{00000000-0005-0000-0000-0000A84F0000}"/>
    <cellStyle name="vntxt1 10 3" xfId="5548" xr:uid="{00000000-0005-0000-0000-0000A94F0000}"/>
    <cellStyle name="vntxt1 11" xfId="4182" xr:uid="{00000000-0005-0000-0000-0000AA4F0000}"/>
    <cellStyle name="vntxt1 11 2" xfId="5147" xr:uid="{00000000-0005-0000-0000-0000AB4F0000}"/>
    <cellStyle name="vntxt1 11 3" xfId="5549" xr:uid="{00000000-0005-0000-0000-0000AC4F0000}"/>
    <cellStyle name="vntxt1 12" xfId="4183" xr:uid="{00000000-0005-0000-0000-0000AD4F0000}"/>
    <cellStyle name="vntxt1 12 2" xfId="5148" xr:uid="{00000000-0005-0000-0000-0000AE4F0000}"/>
    <cellStyle name="vntxt1 12 3" xfId="5550" xr:uid="{00000000-0005-0000-0000-0000AF4F0000}"/>
    <cellStyle name="vntxt1 13" xfId="4184" xr:uid="{00000000-0005-0000-0000-0000B04F0000}"/>
    <cellStyle name="vntxt1 13 2" xfId="5149" xr:uid="{00000000-0005-0000-0000-0000B14F0000}"/>
    <cellStyle name="vntxt1 13 3" xfId="5551" xr:uid="{00000000-0005-0000-0000-0000B24F0000}"/>
    <cellStyle name="vntxt1 14" xfId="4185" xr:uid="{00000000-0005-0000-0000-0000B34F0000}"/>
    <cellStyle name="vntxt1 14 2" xfId="5150" xr:uid="{00000000-0005-0000-0000-0000B44F0000}"/>
    <cellStyle name="vntxt1 14 3" xfId="5552" xr:uid="{00000000-0005-0000-0000-0000B54F0000}"/>
    <cellStyle name="vntxt1 15" xfId="4186" xr:uid="{00000000-0005-0000-0000-0000B64F0000}"/>
    <cellStyle name="vntxt1 15 2" xfId="5151" xr:uid="{00000000-0005-0000-0000-0000B74F0000}"/>
    <cellStyle name="vntxt1 15 3" xfId="5553" xr:uid="{00000000-0005-0000-0000-0000B84F0000}"/>
    <cellStyle name="vntxt1 16" xfId="4187" xr:uid="{00000000-0005-0000-0000-0000B94F0000}"/>
    <cellStyle name="vntxt1 16 2" xfId="5152" xr:uid="{00000000-0005-0000-0000-0000BA4F0000}"/>
    <cellStyle name="vntxt1 16 3" xfId="5554" xr:uid="{00000000-0005-0000-0000-0000BB4F0000}"/>
    <cellStyle name="vntxt1 17" xfId="5153" xr:uid="{00000000-0005-0000-0000-0000BC4F0000}"/>
    <cellStyle name="vntxt1 18" xfId="5547" xr:uid="{00000000-0005-0000-0000-0000BD4F0000}"/>
    <cellStyle name="vntxt1 2" xfId="4188" xr:uid="{00000000-0005-0000-0000-0000BE4F0000}"/>
    <cellStyle name="vntxt1 2 2" xfId="5154" xr:uid="{00000000-0005-0000-0000-0000BF4F0000}"/>
    <cellStyle name="vntxt1 2 3" xfId="5555" xr:uid="{00000000-0005-0000-0000-0000C04F0000}"/>
    <cellStyle name="vntxt1 3" xfId="4189" xr:uid="{00000000-0005-0000-0000-0000C14F0000}"/>
    <cellStyle name="vntxt1 3 2" xfId="5155" xr:uid="{00000000-0005-0000-0000-0000C24F0000}"/>
    <cellStyle name="vntxt1 3 3" xfId="5556" xr:uid="{00000000-0005-0000-0000-0000C34F0000}"/>
    <cellStyle name="vntxt1 4" xfId="4190" xr:uid="{00000000-0005-0000-0000-0000C44F0000}"/>
    <cellStyle name="vntxt1 4 2" xfId="5156" xr:uid="{00000000-0005-0000-0000-0000C54F0000}"/>
    <cellStyle name="vntxt1 4 3" xfId="5557" xr:uid="{00000000-0005-0000-0000-0000C64F0000}"/>
    <cellStyle name="vntxt1 5" xfId="4191" xr:uid="{00000000-0005-0000-0000-0000C74F0000}"/>
    <cellStyle name="vntxt1 5 2" xfId="5157" xr:uid="{00000000-0005-0000-0000-0000C84F0000}"/>
    <cellStyle name="vntxt1 5 3" xfId="5558" xr:uid="{00000000-0005-0000-0000-0000C94F0000}"/>
    <cellStyle name="vntxt1 6" xfId="4192" xr:uid="{00000000-0005-0000-0000-0000CA4F0000}"/>
    <cellStyle name="vntxt1 6 2" xfId="5158" xr:uid="{00000000-0005-0000-0000-0000CB4F0000}"/>
    <cellStyle name="vntxt1 6 3" xfId="5559" xr:uid="{00000000-0005-0000-0000-0000CC4F0000}"/>
    <cellStyle name="vntxt1 7" xfId="4193" xr:uid="{00000000-0005-0000-0000-0000CD4F0000}"/>
    <cellStyle name="vntxt1 7 2" xfId="5159" xr:uid="{00000000-0005-0000-0000-0000CE4F0000}"/>
    <cellStyle name="vntxt1 7 3" xfId="5561" xr:uid="{00000000-0005-0000-0000-0000CF4F0000}"/>
    <cellStyle name="vntxt1 8" xfId="4194" xr:uid="{00000000-0005-0000-0000-0000D04F0000}"/>
    <cellStyle name="vntxt1 8 2" xfId="5160" xr:uid="{00000000-0005-0000-0000-0000D14F0000}"/>
    <cellStyle name="vntxt1 8 3" xfId="5562" xr:uid="{00000000-0005-0000-0000-0000D24F0000}"/>
    <cellStyle name="vntxt1 9" xfId="4195" xr:uid="{00000000-0005-0000-0000-0000D34F0000}"/>
    <cellStyle name="vntxt1 9 2" xfId="5161" xr:uid="{00000000-0005-0000-0000-0000D44F0000}"/>
    <cellStyle name="vntxt1 9 3" xfId="5563" xr:uid="{00000000-0005-0000-0000-0000D54F0000}"/>
    <cellStyle name="vntxt1_05-12  KH trung han 2016-2020 - Liem Thinh edited" xfId="4196" xr:uid="{00000000-0005-0000-0000-0000D64F0000}"/>
    <cellStyle name="vntxt2" xfId="4197" xr:uid="{00000000-0005-0000-0000-0000D74F0000}"/>
    <cellStyle name="vntxt2 2" xfId="5162" xr:uid="{00000000-0005-0000-0000-0000D84F0000}"/>
    <cellStyle name="vntxt2 3" xfId="5564" xr:uid="{00000000-0005-0000-0000-0000D94F0000}"/>
    <cellStyle name="vnhead1" xfId="4171" xr:uid="{00000000-0005-0000-0000-0000894F0000}"/>
    <cellStyle name="vnhead1 2" xfId="4172" xr:uid="{00000000-0005-0000-0000-00008A4F0000}"/>
    <cellStyle name="vnhead1 2 2" xfId="5137" xr:uid="{00000000-0005-0000-0000-00008B4F0000}"/>
    <cellStyle name="vnhead1 2 2 2" xfId="5624" xr:uid="{00000000-0005-0000-0000-00008C4F0000}"/>
    <cellStyle name="vnhead1 2 3" xfId="5539" xr:uid="{00000000-0005-0000-0000-00008D4F0000}"/>
    <cellStyle name="vnhead1 3" xfId="5138" xr:uid="{00000000-0005-0000-0000-00008E4F0000}"/>
    <cellStyle name="vnhead1 3 2" xfId="5625" xr:uid="{00000000-0005-0000-0000-00008F4F0000}"/>
    <cellStyle name="vnhead1 4" xfId="5538" xr:uid="{00000000-0005-0000-0000-0000904F0000}"/>
    <cellStyle name="vnhead2" xfId="4173" xr:uid="{00000000-0005-0000-0000-0000914F0000}"/>
    <cellStyle name="vnhead2 2" xfId="4174" xr:uid="{00000000-0005-0000-0000-0000924F0000}"/>
    <cellStyle name="vnhead2 2 2" xfId="5139" xr:uid="{00000000-0005-0000-0000-0000934F0000}"/>
    <cellStyle name="vnhead2 2 3" xfId="5541" xr:uid="{00000000-0005-0000-0000-0000944F0000}"/>
    <cellStyle name="vnhead2 3" xfId="4175" xr:uid="{00000000-0005-0000-0000-0000954F0000}"/>
    <cellStyle name="vnhead2 3 2" xfId="5140" xr:uid="{00000000-0005-0000-0000-0000964F0000}"/>
    <cellStyle name="vnhead2 3 3" xfId="5542" xr:uid="{00000000-0005-0000-0000-0000974F0000}"/>
    <cellStyle name="vnhead2 4" xfId="5141" xr:uid="{00000000-0005-0000-0000-0000984F0000}"/>
    <cellStyle name="vnhead2 5" xfId="5540" xr:uid="{00000000-0005-0000-0000-0000994F0000}"/>
    <cellStyle name="vnhead3" xfId="4176" xr:uid="{00000000-0005-0000-0000-00009A4F0000}"/>
    <cellStyle name="vnhead3 2" xfId="4177" xr:uid="{00000000-0005-0000-0000-00009B4F0000}"/>
    <cellStyle name="vnhead3 2 2" xfId="5142" xr:uid="{00000000-0005-0000-0000-00009C4F0000}"/>
    <cellStyle name="vnhead3 2 3" xfId="5544" xr:uid="{00000000-0005-0000-0000-00009D4F0000}"/>
    <cellStyle name="vnhead3 3" xfId="4178" xr:uid="{00000000-0005-0000-0000-00009E4F0000}"/>
    <cellStyle name="vnhead3 3 2" xfId="5143" xr:uid="{00000000-0005-0000-0000-00009F4F0000}"/>
    <cellStyle name="vnhead3 3 3" xfId="5545" xr:uid="{00000000-0005-0000-0000-0000A04F0000}"/>
    <cellStyle name="vnhead3 4" xfId="5144" xr:uid="{00000000-0005-0000-0000-0000A14F0000}"/>
    <cellStyle name="vnhead3 5" xfId="5543" xr:uid="{00000000-0005-0000-0000-0000A24F0000}"/>
    <cellStyle name="vnhead4" xfId="4179" xr:uid="{00000000-0005-0000-0000-0000A34F0000}"/>
    <cellStyle name="vnhead4 2" xfId="5145" xr:uid="{00000000-0005-0000-0000-0000A44F0000}"/>
    <cellStyle name="vnhead4 3" xfId="5546" xr:uid="{00000000-0005-0000-0000-0000A54F0000}"/>
    <cellStyle name="W?hrung [0]_35ERI8T2gbIEMixb4v26icuOo" xfId="4198" xr:uid="{00000000-0005-0000-0000-0000DA4F0000}"/>
    <cellStyle name="W?hrung_35ERI8T2gbIEMixb4v26icuOo" xfId="4199" xr:uid="{00000000-0005-0000-0000-0000DB4F0000}"/>
    <cellStyle name="Währung [0]_68574_Materialbedarfsliste" xfId="4200" xr:uid="{00000000-0005-0000-0000-0000DC4F0000}"/>
    <cellStyle name="Währung_68574_Materialbedarfsliste" xfId="4201" xr:uid="{00000000-0005-0000-0000-0000DD4F0000}"/>
    <cellStyle name="Walutowy [0]_Invoices2001Slovakia" xfId="4202" xr:uid="{00000000-0005-0000-0000-0000DE4F0000}"/>
    <cellStyle name="Walutowy_Invoices2001Slovakia" xfId="4203" xr:uid="{00000000-0005-0000-0000-0000DF4F0000}"/>
    <cellStyle name="Warning Text 2" xfId="4204" xr:uid="{00000000-0005-0000-0000-0000E04F0000}"/>
    <cellStyle name="Warning Text 2 2" xfId="5163" xr:uid="{00000000-0005-0000-0000-0000E14F0000}"/>
    <cellStyle name="Warning Text 2 3" xfId="5565" xr:uid="{00000000-0005-0000-0000-0000E24F0000}"/>
    <cellStyle name="wrap" xfId="4205" xr:uid="{00000000-0005-0000-0000-0000E34F0000}"/>
    <cellStyle name="wrap 2" xfId="5164" xr:uid="{00000000-0005-0000-0000-0000E44F0000}"/>
    <cellStyle name="wrap 3" xfId="5566" xr:uid="{00000000-0005-0000-0000-0000E54F0000}"/>
    <cellStyle name="Wไhrung [0]_35ERI8T2gbIEMixb4v26icuOo" xfId="4206" xr:uid="{00000000-0005-0000-0000-0000E64F0000}"/>
    <cellStyle name="Wไhrung_35ERI8T2gbIEMixb4v26icuOo" xfId="4207" xr:uid="{00000000-0005-0000-0000-0000E74F0000}"/>
    <cellStyle name="xan1" xfId="4208" xr:uid="{00000000-0005-0000-0000-0000E84F0000}"/>
    <cellStyle name="xan1 2" xfId="5165" xr:uid="{00000000-0005-0000-0000-0000E94F0000}"/>
    <cellStyle name="xan1 3" xfId="5567" xr:uid="{00000000-0005-0000-0000-0000EA4F0000}"/>
    <cellStyle name="xuan" xfId="4209" xr:uid="{00000000-0005-0000-0000-0000EB4F0000}"/>
    <cellStyle name="xuan 2" xfId="5166" xr:uid="{00000000-0005-0000-0000-0000EC4F0000}"/>
    <cellStyle name="xuan 3" xfId="5568" xr:uid="{00000000-0005-0000-0000-0000ED4F0000}"/>
    <cellStyle name="y" xfId="4210" xr:uid="{00000000-0005-0000-0000-0000EE4F0000}"/>
    <cellStyle name="y 2" xfId="4211" xr:uid="{00000000-0005-0000-0000-0000EF4F0000}"/>
    <cellStyle name="y 2 2" xfId="5167" xr:uid="{00000000-0005-0000-0000-0000F04F0000}"/>
    <cellStyle name="y 2 3" xfId="5570" xr:uid="{00000000-0005-0000-0000-0000F14F0000}"/>
    <cellStyle name="y 3" xfId="5168" xr:uid="{00000000-0005-0000-0000-0000F24F0000}"/>
    <cellStyle name="y 4" xfId="5569" xr:uid="{00000000-0005-0000-0000-0000F34F0000}"/>
    <cellStyle name="Ý kh¸c_B¶ng 1 (2)" xfId="4212" xr:uid="{00000000-0005-0000-0000-0000F44F0000}"/>
    <cellStyle name="เครื่องหมายสกุลเงิน [0]_FTC_OFFER" xfId="4213" xr:uid="{00000000-0005-0000-0000-0000F54F0000}"/>
    <cellStyle name="เครื่องหมายสกุลเงิน_FTC_OFFER" xfId="4214" xr:uid="{00000000-0005-0000-0000-0000F64F0000}"/>
    <cellStyle name="ปกติ_FTC_OFFER" xfId="4215" xr:uid="{00000000-0005-0000-0000-0000F74F0000}"/>
    <cellStyle name=" [0.00]_ Att. 1- Cover" xfId="4216" xr:uid="{00000000-0005-0000-0000-0000F84F0000}"/>
    <cellStyle name="_ Att. 1- Cover" xfId="4217" xr:uid="{00000000-0005-0000-0000-0000F94F0000}"/>
    <cellStyle name="?_ Att. 1- Cover" xfId="4218" xr:uid="{00000000-0005-0000-0000-0000FA4F0000}"/>
    <cellStyle name="똿뗦먛귟 [0.00]_PRODUCT DETAIL Q1" xfId="4219" xr:uid="{00000000-0005-0000-0000-0000FB4F0000}"/>
    <cellStyle name="똿뗦먛귟_PRODUCT DETAIL Q1" xfId="4220" xr:uid="{00000000-0005-0000-0000-0000FC4F0000}"/>
    <cellStyle name="믅됞 [0.00]_PRODUCT DETAIL Q1" xfId="4221" xr:uid="{00000000-0005-0000-0000-0000FD4F0000}"/>
    <cellStyle name="믅됞_PRODUCT DETAIL Q1" xfId="4222" xr:uid="{00000000-0005-0000-0000-0000FE4F0000}"/>
    <cellStyle name="백분율_††††† " xfId="4223" xr:uid="{00000000-0005-0000-0000-0000FF4F0000}"/>
    <cellStyle name="뷭?_BOOKSHIP" xfId="4224" xr:uid="{00000000-0005-0000-0000-000000500000}"/>
    <cellStyle name="안건회계법인" xfId="4225" xr:uid="{00000000-0005-0000-0000-000001500000}"/>
    <cellStyle name="안건회계법인 2" xfId="5169" xr:uid="{00000000-0005-0000-0000-000002500000}"/>
    <cellStyle name="안건회계법인 3" xfId="5571" xr:uid="{00000000-0005-0000-0000-000003500000}"/>
    <cellStyle name="콤맀_Sheet1_총괄표 (수출입) (2)" xfId="4226" xr:uid="{00000000-0005-0000-0000-000004500000}"/>
    <cellStyle name="콤마 [ - 유형1" xfId="4227" xr:uid="{00000000-0005-0000-0000-000005500000}"/>
    <cellStyle name="콤마 [ - 유형1 2" xfId="5170" xr:uid="{00000000-0005-0000-0000-000006500000}"/>
    <cellStyle name="콤마 [ - 유형1 3" xfId="5572" xr:uid="{00000000-0005-0000-0000-000007500000}"/>
    <cellStyle name="콤마 [ - 유형2" xfId="4228" xr:uid="{00000000-0005-0000-0000-000008500000}"/>
    <cellStyle name="콤마 [ - 유형2 2" xfId="5171" xr:uid="{00000000-0005-0000-0000-000009500000}"/>
    <cellStyle name="콤마 [ - 유형2 3" xfId="5573" xr:uid="{00000000-0005-0000-0000-00000A500000}"/>
    <cellStyle name="콤마 [ - 유형3" xfId="4229" xr:uid="{00000000-0005-0000-0000-00000B500000}"/>
    <cellStyle name="콤마 [ - 유형3 2" xfId="5172" xr:uid="{00000000-0005-0000-0000-00000C500000}"/>
    <cellStyle name="콤마 [ - 유형3 3" xfId="5575" xr:uid="{00000000-0005-0000-0000-00000D500000}"/>
    <cellStyle name="콤마 [ - 유형4" xfId="4230" xr:uid="{00000000-0005-0000-0000-00000E500000}"/>
    <cellStyle name="콤마 [ - 유형4 2" xfId="5173" xr:uid="{00000000-0005-0000-0000-00000F500000}"/>
    <cellStyle name="콤마 [ - 유형4 3" xfId="5576" xr:uid="{00000000-0005-0000-0000-000010500000}"/>
    <cellStyle name="콤마 [ - 유형5" xfId="4231" xr:uid="{00000000-0005-0000-0000-000011500000}"/>
    <cellStyle name="콤마 [ - 유형5 2" xfId="5174" xr:uid="{00000000-0005-0000-0000-000012500000}"/>
    <cellStyle name="콤마 [ - 유형5 3" xfId="5577" xr:uid="{00000000-0005-0000-0000-000013500000}"/>
    <cellStyle name="콤마 [ - 유형6" xfId="4232" xr:uid="{00000000-0005-0000-0000-000014500000}"/>
    <cellStyle name="콤마 [ - 유형6 2" xfId="5175" xr:uid="{00000000-0005-0000-0000-000015500000}"/>
    <cellStyle name="콤마 [ - 유형6 3" xfId="5578" xr:uid="{00000000-0005-0000-0000-000016500000}"/>
    <cellStyle name="콤마 [ - 유형7" xfId="4233" xr:uid="{00000000-0005-0000-0000-000017500000}"/>
    <cellStyle name="콤마 [ - 유형7 2" xfId="5176" xr:uid="{00000000-0005-0000-0000-000018500000}"/>
    <cellStyle name="콤마 [ - 유형7 3" xfId="5579" xr:uid="{00000000-0005-0000-0000-000019500000}"/>
    <cellStyle name="콤마 [ - 유형8" xfId="4234" xr:uid="{00000000-0005-0000-0000-00001A500000}"/>
    <cellStyle name="콤마 [ - 유형8 2" xfId="5177" xr:uid="{00000000-0005-0000-0000-00001B500000}"/>
    <cellStyle name="콤마 [ - 유형8 3" xfId="5581" xr:uid="{00000000-0005-0000-0000-00001C500000}"/>
    <cellStyle name="콤마 [0]_ 비목별 월별기술 " xfId="4235" xr:uid="{00000000-0005-0000-0000-00001D500000}"/>
    <cellStyle name="콤마_ 비목별 월별기술 " xfId="4236" xr:uid="{00000000-0005-0000-0000-00001E500000}"/>
    <cellStyle name="통화 [0]_††††† " xfId="4237" xr:uid="{00000000-0005-0000-0000-00001F500000}"/>
    <cellStyle name="통화_††††† " xfId="4238" xr:uid="{00000000-0005-0000-0000-000020500000}"/>
    <cellStyle name="표섀_변경(최종)" xfId="4239" xr:uid="{00000000-0005-0000-0000-000021500000}"/>
    <cellStyle name="표준_ 97년 경영분석(안)" xfId="4240" xr:uid="{00000000-0005-0000-0000-000022500000}"/>
    <cellStyle name="표줠_Sheet1_1_총괄표 (수출입) (2)" xfId="4241" xr:uid="{00000000-0005-0000-0000-000023500000}"/>
    <cellStyle name="一般_00Q3902REV.1" xfId="4242" xr:uid="{00000000-0005-0000-0000-000024500000}"/>
    <cellStyle name="千分位[0]_00Q3902REV.1" xfId="4243" xr:uid="{00000000-0005-0000-0000-000025500000}"/>
    <cellStyle name="千分位_00Q3902REV.1" xfId="4244" xr:uid="{00000000-0005-0000-0000-000026500000}"/>
    <cellStyle name="桁区切り [0.00]_BE-BQ" xfId="4245" xr:uid="{00000000-0005-0000-0000-000027500000}"/>
    <cellStyle name="桁区切り_BE-BQ" xfId="4246" xr:uid="{00000000-0005-0000-0000-000028500000}"/>
    <cellStyle name="標準_(A1)BOQ " xfId="4247" xr:uid="{00000000-0005-0000-0000-000029500000}"/>
    <cellStyle name="貨幣 [0]_00Q3902REV.1" xfId="4248" xr:uid="{00000000-0005-0000-0000-00002A500000}"/>
    <cellStyle name="貨幣[0]_BRE" xfId="4249" xr:uid="{00000000-0005-0000-0000-00002B500000}"/>
    <cellStyle name="貨幣_00Q3902REV.1" xfId="4250" xr:uid="{00000000-0005-0000-0000-00002C500000}"/>
    <cellStyle name="通貨 [0.00]_BE-BQ" xfId="4251" xr:uid="{00000000-0005-0000-0000-00002D500000}"/>
    <cellStyle name="通貨_BE-BQ" xfId="4252" xr:uid="{00000000-0005-0000-0000-00002E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pageSetUpPr fitToPage="1"/>
  </sheetPr>
  <dimension ref="A1:M24"/>
  <sheetViews>
    <sheetView showZeros="0" topLeftCell="A7" zoomScale="135" zoomScaleNormal="85" workbookViewId="0">
      <selection activeCell="G10" sqref="G10"/>
    </sheetView>
  </sheetViews>
  <sheetFormatPr defaultColWidth="9.33203125" defaultRowHeight="13.15"/>
  <cols>
    <col min="1" max="1" width="5.83203125" style="2" customWidth="1"/>
    <col min="2" max="2" width="48.6640625" style="2" customWidth="1"/>
    <col min="3" max="4" width="9.33203125" style="2" customWidth="1"/>
    <col min="5" max="5" width="11.6640625" style="2" customWidth="1"/>
    <col min="6" max="7" width="9.33203125" style="2" customWidth="1"/>
    <col min="8" max="9" width="9.33203125" style="2"/>
    <col min="10" max="10" width="12.5" style="2" customWidth="1"/>
    <col min="11" max="16384" width="9.33203125" style="2"/>
  </cols>
  <sheetData>
    <row r="1" spans="1:13" ht="17.25">
      <c r="A1" s="386" t="s">
        <v>25</v>
      </c>
      <c r="B1" s="386"/>
      <c r="C1" s="386"/>
      <c r="D1" s="386"/>
      <c r="E1" s="386"/>
      <c r="F1" s="386"/>
      <c r="G1" s="386"/>
      <c r="H1" s="386"/>
      <c r="I1" s="386"/>
      <c r="J1" s="386"/>
      <c r="K1" s="386"/>
      <c r="L1" s="386"/>
      <c r="M1" s="386"/>
    </row>
    <row r="2" spans="1:13" ht="44.25" customHeight="1">
      <c r="A2" s="387" t="s">
        <v>32</v>
      </c>
      <c r="B2" s="386"/>
      <c r="C2" s="386"/>
      <c r="D2" s="386"/>
      <c r="E2" s="386"/>
      <c r="F2" s="386"/>
      <c r="G2" s="386"/>
      <c r="H2" s="386"/>
      <c r="I2" s="386"/>
      <c r="J2" s="386"/>
      <c r="K2" s="386"/>
      <c r="L2" s="386"/>
      <c r="M2" s="386"/>
    </row>
    <row r="3" spans="1:13" ht="13.9">
      <c r="A3" s="388" t="e">
        <f>#REF!</f>
        <v>#REF!</v>
      </c>
      <c r="B3" s="389"/>
      <c r="C3" s="389"/>
      <c r="D3" s="389"/>
      <c r="E3" s="389"/>
      <c r="F3" s="389"/>
      <c r="G3" s="389"/>
      <c r="H3" s="389"/>
      <c r="I3" s="389"/>
      <c r="J3" s="389"/>
      <c r="K3" s="389"/>
      <c r="L3" s="389"/>
      <c r="M3" s="389"/>
    </row>
    <row r="4" spans="1:13" ht="19.5" customHeight="1">
      <c r="A4" s="1"/>
      <c r="B4" s="1"/>
      <c r="C4" s="1"/>
      <c r="D4" s="1"/>
      <c r="E4" s="1"/>
      <c r="F4" s="1"/>
      <c r="G4" s="1"/>
      <c r="H4" s="390" t="s">
        <v>2</v>
      </c>
      <c r="I4" s="390"/>
      <c r="J4" s="390"/>
      <c r="K4" s="390"/>
      <c r="L4" s="390"/>
      <c r="M4" s="390"/>
    </row>
    <row r="5" spans="1:13" ht="24.95" customHeight="1">
      <c r="A5" s="391" t="s">
        <v>0</v>
      </c>
      <c r="B5" s="391" t="s">
        <v>34</v>
      </c>
      <c r="C5" s="394" t="s">
        <v>26</v>
      </c>
      <c r="D5" s="395"/>
      <c r="E5" s="395"/>
      <c r="F5" s="395"/>
      <c r="G5" s="396"/>
      <c r="H5" s="394" t="s">
        <v>27</v>
      </c>
      <c r="I5" s="395"/>
      <c r="J5" s="395"/>
      <c r="K5" s="395"/>
      <c r="L5" s="396"/>
      <c r="M5" s="391" t="s">
        <v>1</v>
      </c>
    </row>
    <row r="6" spans="1:13" ht="24.95" customHeight="1">
      <c r="A6" s="392"/>
      <c r="B6" s="392"/>
      <c r="C6" s="391" t="s">
        <v>35</v>
      </c>
      <c r="D6" s="394" t="s">
        <v>4</v>
      </c>
      <c r="E6" s="395"/>
      <c r="F6" s="395"/>
      <c r="G6" s="396"/>
      <c r="H6" s="391" t="s">
        <v>35</v>
      </c>
      <c r="I6" s="394" t="s">
        <v>4</v>
      </c>
      <c r="J6" s="395"/>
      <c r="K6" s="395"/>
      <c r="L6" s="396"/>
      <c r="M6" s="392"/>
    </row>
    <row r="7" spans="1:13" ht="24.95" customHeight="1">
      <c r="A7" s="392"/>
      <c r="B7" s="392"/>
      <c r="C7" s="392"/>
      <c r="D7" s="384" t="s">
        <v>6</v>
      </c>
      <c r="E7" s="385" t="s">
        <v>4</v>
      </c>
      <c r="F7" s="385"/>
      <c r="G7" s="384" t="s">
        <v>8</v>
      </c>
      <c r="H7" s="392"/>
      <c r="I7" s="384" t="s">
        <v>6</v>
      </c>
      <c r="J7" s="385" t="s">
        <v>4</v>
      </c>
      <c r="K7" s="385"/>
      <c r="L7" s="384" t="s">
        <v>8</v>
      </c>
      <c r="M7" s="392"/>
    </row>
    <row r="8" spans="1:13" ht="95.25" customHeight="1">
      <c r="A8" s="393"/>
      <c r="B8" s="393"/>
      <c r="C8" s="393"/>
      <c r="D8" s="384"/>
      <c r="E8" s="3" t="s">
        <v>10</v>
      </c>
      <c r="F8" s="3" t="s">
        <v>11</v>
      </c>
      <c r="G8" s="384"/>
      <c r="H8" s="393"/>
      <c r="I8" s="384"/>
      <c r="J8" s="3" t="s">
        <v>10</v>
      </c>
      <c r="K8" s="3" t="s">
        <v>11</v>
      </c>
      <c r="L8" s="384"/>
      <c r="M8" s="393"/>
    </row>
    <row r="9" spans="1:13" ht="27.95" customHeight="1">
      <c r="A9" s="4"/>
      <c r="B9" s="5" t="s">
        <v>35</v>
      </c>
      <c r="C9" s="6">
        <f>SUM(C10:C12)</f>
        <v>163346</v>
      </c>
      <c r="D9" s="6">
        <f>SUM(D10:D12)</f>
        <v>138921</v>
      </c>
      <c r="E9" s="6">
        <f t="shared" ref="E9:L9" si="0">SUM(E10:E12)</f>
        <v>18770</v>
      </c>
      <c r="F9" s="6">
        <f t="shared" si="0"/>
        <v>120151</v>
      </c>
      <c r="G9" s="6">
        <f>SUM(G10:G12)</f>
        <v>24425</v>
      </c>
      <c r="H9" s="6">
        <f t="shared" si="0"/>
        <v>163346</v>
      </c>
      <c r="I9" s="6">
        <f t="shared" si="0"/>
        <v>138921</v>
      </c>
      <c r="J9" s="6">
        <f t="shared" si="0"/>
        <v>18770</v>
      </c>
      <c r="K9" s="6">
        <f t="shared" si="0"/>
        <v>120151</v>
      </c>
      <c r="L9" s="6">
        <f t="shared" si="0"/>
        <v>24425</v>
      </c>
      <c r="M9" s="6"/>
    </row>
    <row r="10" spans="1:13" ht="42" customHeight="1">
      <c r="A10" s="7">
        <v>1</v>
      </c>
      <c r="B10" s="8" t="s">
        <v>28</v>
      </c>
      <c r="C10" s="9">
        <f>D10+G10</f>
        <v>68242</v>
      </c>
      <c r="D10" s="9">
        <f>SUM(E10:F10)</f>
        <v>53742</v>
      </c>
      <c r="E10" s="9"/>
      <c r="F10" s="9">
        <v>53742</v>
      </c>
      <c r="G10" s="9">
        <v>14500</v>
      </c>
      <c r="H10" s="9">
        <f>I10+L10</f>
        <v>68242</v>
      </c>
      <c r="I10" s="9">
        <f>SUM(J10:K10)</f>
        <v>53742</v>
      </c>
      <c r="J10" s="9"/>
      <c r="K10" s="9">
        <v>53742</v>
      </c>
      <c r="L10" s="9">
        <v>14500</v>
      </c>
      <c r="M10" s="10"/>
    </row>
    <row r="11" spans="1:13" ht="42" customHeight="1">
      <c r="A11" s="7">
        <v>2</v>
      </c>
      <c r="B11" s="8" t="s">
        <v>30</v>
      </c>
      <c r="C11" s="9">
        <f>D11+G11</f>
        <v>74334</v>
      </c>
      <c r="D11" s="9">
        <f>SUM(E11:F11)</f>
        <v>66409</v>
      </c>
      <c r="E11" s="9"/>
      <c r="F11" s="9">
        <v>66409</v>
      </c>
      <c r="G11" s="9">
        <v>7925</v>
      </c>
      <c r="H11" s="9">
        <f>I11+L11</f>
        <v>74334</v>
      </c>
      <c r="I11" s="9">
        <f>SUM(J11:K11)</f>
        <v>66409</v>
      </c>
      <c r="J11" s="9"/>
      <c r="K11" s="9">
        <v>66409</v>
      </c>
      <c r="L11" s="9">
        <v>7925</v>
      </c>
      <c r="M11" s="10"/>
    </row>
    <row r="12" spans="1:13" ht="42" customHeight="1">
      <c r="A12" s="11">
        <v>3</v>
      </c>
      <c r="B12" s="12" t="s">
        <v>31</v>
      </c>
      <c r="C12" s="13">
        <f>D12+G12</f>
        <v>20770</v>
      </c>
      <c r="D12" s="13">
        <f>SUM(E12:F12)</f>
        <v>18770</v>
      </c>
      <c r="E12" s="13">
        <v>18770</v>
      </c>
      <c r="F12" s="13"/>
      <c r="G12" s="13">
        <v>2000</v>
      </c>
      <c r="H12" s="13">
        <f>I12+L12</f>
        <v>20770</v>
      </c>
      <c r="I12" s="13">
        <f>SUM(J12:K12)</f>
        <v>18770</v>
      </c>
      <c r="J12" s="13">
        <v>18770</v>
      </c>
      <c r="K12" s="13"/>
      <c r="L12" s="13">
        <v>2000</v>
      </c>
      <c r="M12" s="14"/>
    </row>
    <row r="15" spans="1:13">
      <c r="C15" s="15"/>
      <c r="D15" s="15"/>
      <c r="E15" s="15"/>
    </row>
    <row r="17" spans="2:2">
      <c r="B17" s="2" t="s">
        <v>9</v>
      </c>
    </row>
    <row r="19" spans="2:2">
      <c r="B19" s="2" t="s">
        <v>9</v>
      </c>
    </row>
    <row r="22" spans="2:2">
      <c r="B22" s="2" t="s">
        <v>9</v>
      </c>
    </row>
    <row r="23" spans="2:2">
      <c r="B23" s="2" t="s">
        <v>9</v>
      </c>
    </row>
    <row r="24" spans="2:2">
      <c r="B24" s="2" t="s">
        <v>9</v>
      </c>
    </row>
  </sheetData>
  <mergeCells count="19">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Z52"/>
  <sheetViews>
    <sheetView zoomScale="75" zoomScaleNormal="75" workbookViewId="0">
      <pane xSplit="21750" topLeftCell="R1"/>
      <selection activeCell="A4" sqref="A4"/>
      <selection pane="topRight" activeCell="O27" sqref="O27"/>
    </sheetView>
  </sheetViews>
  <sheetFormatPr defaultRowHeight="15.4"/>
  <cols>
    <col min="1" max="1" width="9.6640625" style="18" customWidth="1"/>
    <col min="2" max="2" width="65.5" style="18" customWidth="1"/>
    <col min="3" max="3" width="26.1640625" style="118" customWidth="1"/>
    <col min="4" max="4" width="20.6640625" style="118" customWidth="1"/>
    <col min="5" max="5" width="13.5" style="18" customWidth="1"/>
    <col min="6" max="7" width="14" style="18" hidden="1" customWidth="1"/>
    <col min="8" max="8" width="14.5" style="18" hidden="1" customWidth="1"/>
    <col min="9" max="9" width="14.5" style="19" hidden="1" customWidth="1"/>
    <col min="10" max="10" width="15.6640625" style="19" hidden="1" customWidth="1"/>
    <col min="11" max="11" width="15.83203125" style="19" hidden="1" customWidth="1"/>
    <col min="12" max="12" width="14.5" style="19" hidden="1" customWidth="1"/>
    <col min="13" max="13" width="21.5" style="19" hidden="1" customWidth="1"/>
    <col min="14" max="14" width="20.1640625" style="18" hidden="1" customWidth="1"/>
    <col min="15" max="15" width="13.6640625" style="18" hidden="1" customWidth="1"/>
    <col min="16" max="16" width="32.1640625" style="18" hidden="1" customWidth="1"/>
    <col min="17" max="17" width="12.1640625" style="18" hidden="1" customWidth="1"/>
    <col min="18" max="18" width="16.1640625" style="18" customWidth="1"/>
    <col min="19" max="19" width="16.33203125" style="20" customWidth="1"/>
    <col min="20" max="20" width="17.83203125" style="19" customWidth="1"/>
    <col min="21" max="21" width="15.1640625" style="19" customWidth="1"/>
    <col min="22" max="22" width="14.5" style="19" customWidth="1"/>
    <col min="23" max="23" width="18.5" style="324" customWidth="1"/>
    <col min="24" max="24" width="15.83203125" style="19" customWidth="1"/>
    <col min="25" max="25" width="17.33203125" style="18" customWidth="1"/>
    <col min="26" max="238" width="9.33203125" style="18"/>
    <col min="239" max="239" width="9.6640625" style="18" customWidth="1"/>
    <col min="240" max="240" width="58.1640625" style="18" customWidth="1"/>
    <col min="241" max="241" width="33.5" style="18" customWidth="1"/>
    <col min="242" max="242" width="22.1640625" style="18" customWidth="1"/>
    <col min="243" max="243" width="25.5" style="18" customWidth="1"/>
    <col min="244" max="244" width="56.33203125" style="18" customWidth="1"/>
    <col min="245" max="245" width="66.1640625" style="18" customWidth="1"/>
    <col min="246" max="251" width="11" style="18" customWidth="1"/>
    <col min="252" max="252" width="13.5" style="18" customWidth="1"/>
    <col min="253" max="253" width="9" style="18" customWidth="1"/>
    <col min="254" max="494" width="9.33203125" style="18"/>
    <col min="495" max="495" width="9.6640625" style="18" customWidth="1"/>
    <col min="496" max="496" width="58.1640625" style="18" customWidth="1"/>
    <col min="497" max="497" width="33.5" style="18" customWidth="1"/>
    <col min="498" max="498" width="22.1640625" style="18" customWidth="1"/>
    <col min="499" max="499" width="25.5" style="18" customWidth="1"/>
    <col min="500" max="500" width="56.33203125" style="18" customWidth="1"/>
    <col min="501" max="501" width="66.1640625" style="18" customWidth="1"/>
    <col min="502" max="507" width="11" style="18" customWidth="1"/>
    <col min="508" max="508" width="13.5" style="18" customWidth="1"/>
    <col min="509" max="509" width="9" style="18" customWidth="1"/>
    <col min="510" max="750" width="9.33203125" style="18"/>
    <col min="751" max="751" width="9.6640625" style="18" customWidth="1"/>
    <col min="752" max="752" width="58.1640625" style="18" customWidth="1"/>
    <col min="753" max="753" width="33.5" style="18" customWidth="1"/>
    <col min="754" max="754" width="22.1640625" style="18" customWidth="1"/>
    <col min="755" max="755" width="25.5" style="18" customWidth="1"/>
    <col min="756" max="756" width="56.33203125" style="18" customWidth="1"/>
    <col min="757" max="757" width="66.1640625" style="18" customWidth="1"/>
    <col min="758" max="763" width="11" style="18" customWidth="1"/>
    <col min="764" max="764" width="13.5" style="18" customWidth="1"/>
    <col min="765" max="765" width="9" style="18" customWidth="1"/>
    <col min="766" max="1006" width="9.33203125" style="18"/>
    <col min="1007" max="1007" width="9.6640625" style="18" customWidth="1"/>
    <col min="1008" max="1008" width="58.1640625" style="18" customWidth="1"/>
    <col min="1009" max="1009" width="33.5" style="18" customWidth="1"/>
    <col min="1010" max="1010" width="22.1640625" style="18" customWidth="1"/>
    <col min="1011" max="1011" width="25.5" style="18" customWidth="1"/>
    <col min="1012" max="1012" width="56.33203125" style="18" customWidth="1"/>
    <col min="1013" max="1013" width="66.1640625" style="18" customWidth="1"/>
    <col min="1014" max="1019" width="11" style="18" customWidth="1"/>
    <col min="1020" max="1020" width="13.5" style="18" customWidth="1"/>
    <col min="1021" max="1021" width="9" style="18" customWidth="1"/>
    <col min="1022" max="1262" width="9.33203125" style="18"/>
    <col min="1263" max="1263" width="9.6640625" style="18" customWidth="1"/>
    <col min="1264" max="1264" width="58.1640625" style="18" customWidth="1"/>
    <col min="1265" max="1265" width="33.5" style="18" customWidth="1"/>
    <col min="1266" max="1266" width="22.1640625" style="18" customWidth="1"/>
    <col min="1267" max="1267" width="25.5" style="18" customWidth="1"/>
    <col min="1268" max="1268" width="56.33203125" style="18" customWidth="1"/>
    <col min="1269" max="1269" width="66.1640625" style="18" customWidth="1"/>
    <col min="1270" max="1275" width="11" style="18" customWidth="1"/>
    <col min="1276" max="1276" width="13.5" style="18" customWidth="1"/>
    <col min="1277" max="1277" width="9" style="18" customWidth="1"/>
    <col min="1278" max="1518" width="9.33203125" style="18"/>
    <col min="1519" max="1519" width="9.6640625" style="18" customWidth="1"/>
    <col min="1520" max="1520" width="58.1640625" style="18" customWidth="1"/>
    <col min="1521" max="1521" width="33.5" style="18" customWidth="1"/>
    <col min="1522" max="1522" width="22.1640625" style="18" customWidth="1"/>
    <col min="1523" max="1523" width="25.5" style="18" customWidth="1"/>
    <col min="1524" max="1524" width="56.33203125" style="18" customWidth="1"/>
    <col min="1525" max="1525" width="66.1640625" style="18" customWidth="1"/>
    <col min="1526" max="1531" width="11" style="18" customWidth="1"/>
    <col min="1532" max="1532" width="13.5" style="18" customWidth="1"/>
    <col min="1533" max="1533" width="9" style="18" customWidth="1"/>
    <col min="1534" max="1774" width="9.33203125" style="18"/>
    <col min="1775" max="1775" width="9.6640625" style="18" customWidth="1"/>
    <col min="1776" max="1776" width="58.1640625" style="18" customWidth="1"/>
    <col min="1777" max="1777" width="33.5" style="18" customWidth="1"/>
    <col min="1778" max="1778" width="22.1640625" style="18" customWidth="1"/>
    <col min="1779" max="1779" width="25.5" style="18" customWidth="1"/>
    <col min="1780" max="1780" width="56.33203125" style="18" customWidth="1"/>
    <col min="1781" max="1781" width="66.1640625" style="18" customWidth="1"/>
    <col min="1782" max="1787" width="11" style="18" customWidth="1"/>
    <col min="1788" max="1788" width="13.5" style="18" customWidth="1"/>
    <col min="1789" max="1789" width="9" style="18" customWidth="1"/>
    <col min="1790" max="2030" width="9.33203125" style="18"/>
    <col min="2031" max="2031" width="9.6640625" style="18" customWidth="1"/>
    <col min="2032" max="2032" width="58.1640625" style="18" customWidth="1"/>
    <col min="2033" max="2033" width="33.5" style="18" customWidth="1"/>
    <col min="2034" max="2034" width="22.1640625" style="18" customWidth="1"/>
    <col min="2035" max="2035" width="25.5" style="18" customWidth="1"/>
    <col min="2036" max="2036" width="56.33203125" style="18" customWidth="1"/>
    <col min="2037" max="2037" width="66.1640625" style="18" customWidth="1"/>
    <col min="2038" max="2043" width="11" style="18" customWidth="1"/>
    <col min="2044" max="2044" width="13.5" style="18" customWidth="1"/>
    <col min="2045" max="2045" width="9" style="18" customWidth="1"/>
    <col min="2046" max="2286" width="9.33203125" style="18"/>
    <col min="2287" max="2287" width="9.6640625" style="18" customWidth="1"/>
    <col min="2288" max="2288" width="58.1640625" style="18" customWidth="1"/>
    <col min="2289" max="2289" width="33.5" style="18" customWidth="1"/>
    <col min="2290" max="2290" width="22.1640625" style="18" customWidth="1"/>
    <col min="2291" max="2291" width="25.5" style="18" customWidth="1"/>
    <col min="2292" max="2292" width="56.33203125" style="18" customWidth="1"/>
    <col min="2293" max="2293" width="66.1640625" style="18" customWidth="1"/>
    <col min="2294" max="2299" width="11" style="18" customWidth="1"/>
    <col min="2300" max="2300" width="13.5" style="18" customWidth="1"/>
    <col min="2301" max="2301" width="9" style="18" customWidth="1"/>
    <col min="2302" max="2542" width="9.33203125" style="18"/>
    <col min="2543" max="2543" width="9.6640625" style="18" customWidth="1"/>
    <col min="2544" max="2544" width="58.1640625" style="18" customWidth="1"/>
    <col min="2545" max="2545" width="33.5" style="18" customWidth="1"/>
    <col min="2546" max="2546" width="22.1640625" style="18" customWidth="1"/>
    <col min="2547" max="2547" width="25.5" style="18" customWidth="1"/>
    <col min="2548" max="2548" width="56.33203125" style="18" customWidth="1"/>
    <col min="2549" max="2549" width="66.1640625" style="18" customWidth="1"/>
    <col min="2550" max="2555" width="11" style="18" customWidth="1"/>
    <col min="2556" max="2556" width="13.5" style="18" customWidth="1"/>
    <col min="2557" max="2557" width="9" style="18" customWidth="1"/>
    <col min="2558" max="2798" width="9.33203125" style="18"/>
    <col min="2799" max="2799" width="9.6640625" style="18" customWidth="1"/>
    <col min="2800" max="2800" width="58.1640625" style="18" customWidth="1"/>
    <col min="2801" max="2801" width="33.5" style="18" customWidth="1"/>
    <col min="2802" max="2802" width="22.1640625" style="18" customWidth="1"/>
    <col min="2803" max="2803" width="25.5" style="18" customWidth="1"/>
    <col min="2804" max="2804" width="56.33203125" style="18" customWidth="1"/>
    <col min="2805" max="2805" width="66.1640625" style="18" customWidth="1"/>
    <col min="2806" max="2811" width="11" style="18" customWidth="1"/>
    <col min="2812" max="2812" width="13.5" style="18" customWidth="1"/>
    <col min="2813" max="2813" width="9" style="18" customWidth="1"/>
    <col min="2814" max="3054" width="9.33203125" style="18"/>
    <col min="3055" max="3055" width="9.6640625" style="18" customWidth="1"/>
    <col min="3056" max="3056" width="58.1640625" style="18" customWidth="1"/>
    <col min="3057" max="3057" width="33.5" style="18" customWidth="1"/>
    <col min="3058" max="3058" width="22.1640625" style="18" customWidth="1"/>
    <col min="3059" max="3059" width="25.5" style="18" customWidth="1"/>
    <col min="3060" max="3060" width="56.33203125" style="18" customWidth="1"/>
    <col min="3061" max="3061" width="66.1640625" style="18" customWidth="1"/>
    <col min="3062" max="3067" width="11" style="18" customWidth="1"/>
    <col min="3068" max="3068" width="13.5" style="18" customWidth="1"/>
    <col min="3069" max="3069" width="9" style="18" customWidth="1"/>
    <col min="3070" max="3310" width="9.33203125" style="18"/>
    <col min="3311" max="3311" width="9.6640625" style="18" customWidth="1"/>
    <col min="3312" max="3312" width="58.1640625" style="18" customWidth="1"/>
    <col min="3313" max="3313" width="33.5" style="18" customWidth="1"/>
    <col min="3314" max="3314" width="22.1640625" style="18" customWidth="1"/>
    <col min="3315" max="3315" width="25.5" style="18" customWidth="1"/>
    <col min="3316" max="3316" width="56.33203125" style="18" customWidth="1"/>
    <col min="3317" max="3317" width="66.1640625" style="18" customWidth="1"/>
    <col min="3318" max="3323" width="11" style="18" customWidth="1"/>
    <col min="3324" max="3324" width="13.5" style="18" customWidth="1"/>
    <col min="3325" max="3325" width="9" style="18" customWidth="1"/>
    <col min="3326" max="3566" width="9.33203125" style="18"/>
    <col min="3567" max="3567" width="9.6640625" style="18" customWidth="1"/>
    <col min="3568" max="3568" width="58.1640625" style="18" customWidth="1"/>
    <col min="3569" max="3569" width="33.5" style="18" customWidth="1"/>
    <col min="3570" max="3570" width="22.1640625" style="18" customWidth="1"/>
    <col min="3571" max="3571" width="25.5" style="18" customWidth="1"/>
    <col min="3572" max="3572" width="56.33203125" style="18" customWidth="1"/>
    <col min="3573" max="3573" width="66.1640625" style="18" customWidth="1"/>
    <col min="3574" max="3579" width="11" style="18" customWidth="1"/>
    <col min="3580" max="3580" width="13.5" style="18" customWidth="1"/>
    <col min="3581" max="3581" width="9" style="18" customWidth="1"/>
    <col min="3582" max="3822" width="9.33203125" style="18"/>
    <col min="3823" max="3823" width="9.6640625" style="18" customWidth="1"/>
    <col min="3824" max="3824" width="58.1640625" style="18" customWidth="1"/>
    <col min="3825" max="3825" width="33.5" style="18" customWidth="1"/>
    <col min="3826" max="3826" width="22.1640625" style="18" customWidth="1"/>
    <col min="3827" max="3827" width="25.5" style="18" customWidth="1"/>
    <col min="3828" max="3828" width="56.33203125" style="18" customWidth="1"/>
    <col min="3829" max="3829" width="66.1640625" style="18" customWidth="1"/>
    <col min="3830" max="3835" width="11" style="18" customWidth="1"/>
    <col min="3836" max="3836" width="13.5" style="18" customWidth="1"/>
    <col min="3837" max="3837" width="9" style="18" customWidth="1"/>
    <col min="3838" max="4078" width="9.33203125" style="18"/>
    <col min="4079" max="4079" width="9.6640625" style="18" customWidth="1"/>
    <col min="4080" max="4080" width="58.1640625" style="18" customWidth="1"/>
    <col min="4081" max="4081" width="33.5" style="18" customWidth="1"/>
    <col min="4082" max="4082" width="22.1640625" style="18" customWidth="1"/>
    <col min="4083" max="4083" width="25.5" style="18" customWidth="1"/>
    <col min="4084" max="4084" width="56.33203125" style="18" customWidth="1"/>
    <col min="4085" max="4085" width="66.1640625" style="18" customWidth="1"/>
    <col min="4086" max="4091" width="11" style="18" customWidth="1"/>
    <col min="4092" max="4092" width="13.5" style="18" customWidth="1"/>
    <col min="4093" max="4093" width="9" style="18" customWidth="1"/>
    <col min="4094" max="4334" width="9.33203125" style="18"/>
    <col min="4335" max="4335" width="9.6640625" style="18" customWidth="1"/>
    <col min="4336" max="4336" width="58.1640625" style="18" customWidth="1"/>
    <col min="4337" max="4337" width="33.5" style="18" customWidth="1"/>
    <col min="4338" max="4338" width="22.1640625" style="18" customWidth="1"/>
    <col min="4339" max="4339" width="25.5" style="18" customWidth="1"/>
    <col min="4340" max="4340" width="56.33203125" style="18" customWidth="1"/>
    <col min="4341" max="4341" width="66.1640625" style="18" customWidth="1"/>
    <col min="4342" max="4347" width="11" style="18" customWidth="1"/>
    <col min="4348" max="4348" width="13.5" style="18" customWidth="1"/>
    <col min="4349" max="4349" width="9" style="18" customWidth="1"/>
    <col min="4350" max="4590" width="9.33203125" style="18"/>
    <col min="4591" max="4591" width="9.6640625" style="18" customWidth="1"/>
    <col min="4592" max="4592" width="58.1640625" style="18" customWidth="1"/>
    <col min="4593" max="4593" width="33.5" style="18" customWidth="1"/>
    <col min="4594" max="4594" width="22.1640625" style="18" customWidth="1"/>
    <col min="4595" max="4595" width="25.5" style="18" customWidth="1"/>
    <col min="4596" max="4596" width="56.33203125" style="18" customWidth="1"/>
    <col min="4597" max="4597" width="66.1640625" style="18" customWidth="1"/>
    <col min="4598" max="4603" width="11" style="18" customWidth="1"/>
    <col min="4604" max="4604" width="13.5" style="18" customWidth="1"/>
    <col min="4605" max="4605" width="9" style="18" customWidth="1"/>
    <col min="4606" max="4846" width="9.33203125" style="18"/>
    <col min="4847" max="4847" width="9.6640625" style="18" customWidth="1"/>
    <col min="4848" max="4848" width="58.1640625" style="18" customWidth="1"/>
    <col min="4849" max="4849" width="33.5" style="18" customWidth="1"/>
    <col min="4850" max="4850" width="22.1640625" style="18" customWidth="1"/>
    <col min="4851" max="4851" width="25.5" style="18" customWidth="1"/>
    <col min="4852" max="4852" width="56.33203125" style="18" customWidth="1"/>
    <col min="4853" max="4853" width="66.1640625" style="18" customWidth="1"/>
    <col min="4854" max="4859" width="11" style="18" customWidth="1"/>
    <col min="4860" max="4860" width="13.5" style="18" customWidth="1"/>
    <col min="4861" max="4861" width="9" style="18" customWidth="1"/>
    <col min="4862" max="5102" width="9.33203125" style="18"/>
    <col min="5103" max="5103" width="9.6640625" style="18" customWidth="1"/>
    <col min="5104" max="5104" width="58.1640625" style="18" customWidth="1"/>
    <col min="5105" max="5105" width="33.5" style="18" customWidth="1"/>
    <col min="5106" max="5106" width="22.1640625" style="18" customWidth="1"/>
    <col min="5107" max="5107" width="25.5" style="18" customWidth="1"/>
    <col min="5108" max="5108" width="56.33203125" style="18" customWidth="1"/>
    <col min="5109" max="5109" width="66.1640625" style="18" customWidth="1"/>
    <col min="5110" max="5115" width="11" style="18" customWidth="1"/>
    <col min="5116" max="5116" width="13.5" style="18" customWidth="1"/>
    <col min="5117" max="5117" width="9" style="18" customWidth="1"/>
    <col min="5118" max="5358" width="9.33203125" style="18"/>
    <col min="5359" max="5359" width="9.6640625" style="18" customWidth="1"/>
    <col min="5360" max="5360" width="58.1640625" style="18" customWidth="1"/>
    <col min="5361" max="5361" width="33.5" style="18" customWidth="1"/>
    <col min="5362" max="5362" width="22.1640625" style="18" customWidth="1"/>
    <col min="5363" max="5363" width="25.5" style="18" customWidth="1"/>
    <col min="5364" max="5364" width="56.33203125" style="18" customWidth="1"/>
    <col min="5365" max="5365" width="66.1640625" style="18" customWidth="1"/>
    <col min="5366" max="5371" width="11" style="18" customWidth="1"/>
    <col min="5372" max="5372" width="13.5" style="18" customWidth="1"/>
    <col min="5373" max="5373" width="9" style="18" customWidth="1"/>
    <col min="5374" max="5614" width="9.33203125" style="18"/>
    <col min="5615" max="5615" width="9.6640625" style="18" customWidth="1"/>
    <col min="5616" max="5616" width="58.1640625" style="18" customWidth="1"/>
    <col min="5617" max="5617" width="33.5" style="18" customWidth="1"/>
    <col min="5618" max="5618" width="22.1640625" style="18" customWidth="1"/>
    <col min="5619" max="5619" width="25.5" style="18" customWidth="1"/>
    <col min="5620" max="5620" width="56.33203125" style="18" customWidth="1"/>
    <col min="5621" max="5621" width="66.1640625" style="18" customWidth="1"/>
    <col min="5622" max="5627" width="11" style="18" customWidth="1"/>
    <col min="5628" max="5628" width="13.5" style="18" customWidth="1"/>
    <col min="5629" max="5629" width="9" style="18" customWidth="1"/>
    <col min="5630" max="5870" width="9.33203125" style="18"/>
    <col min="5871" max="5871" width="9.6640625" style="18" customWidth="1"/>
    <col min="5872" max="5872" width="58.1640625" style="18" customWidth="1"/>
    <col min="5873" max="5873" width="33.5" style="18" customWidth="1"/>
    <col min="5874" max="5874" width="22.1640625" style="18" customWidth="1"/>
    <col min="5875" max="5875" width="25.5" style="18" customWidth="1"/>
    <col min="5876" max="5876" width="56.33203125" style="18" customWidth="1"/>
    <col min="5877" max="5877" width="66.1640625" style="18" customWidth="1"/>
    <col min="5878" max="5883" width="11" style="18" customWidth="1"/>
    <col min="5884" max="5884" width="13.5" style="18" customWidth="1"/>
    <col min="5885" max="5885" width="9" style="18" customWidth="1"/>
    <col min="5886" max="6126" width="9.33203125" style="18"/>
    <col min="6127" max="6127" width="9.6640625" style="18" customWidth="1"/>
    <col min="6128" max="6128" width="58.1640625" style="18" customWidth="1"/>
    <col min="6129" max="6129" width="33.5" style="18" customWidth="1"/>
    <col min="6130" max="6130" width="22.1640625" style="18" customWidth="1"/>
    <col min="6131" max="6131" width="25.5" style="18" customWidth="1"/>
    <col min="6132" max="6132" width="56.33203125" style="18" customWidth="1"/>
    <col min="6133" max="6133" width="66.1640625" style="18" customWidth="1"/>
    <col min="6134" max="6139" width="11" style="18" customWidth="1"/>
    <col min="6140" max="6140" width="13.5" style="18" customWidth="1"/>
    <col min="6141" max="6141" width="9" style="18" customWidth="1"/>
    <col min="6142" max="6382" width="9.33203125" style="18"/>
    <col min="6383" max="6383" width="9.6640625" style="18" customWidth="1"/>
    <col min="6384" max="6384" width="58.1640625" style="18" customWidth="1"/>
    <col min="6385" max="6385" width="33.5" style="18" customWidth="1"/>
    <col min="6386" max="6386" width="22.1640625" style="18" customWidth="1"/>
    <col min="6387" max="6387" width="25.5" style="18" customWidth="1"/>
    <col min="6388" max="6388" width="56.33203125" style="18" customWidth="1"/>
    <col min="6389" max="6389" width="66.1640625" style="18" customWidth="1"/>
    <col min="6390" max="6395" width="11" style="18" customWidth="1"/>
    <col min="6396" max="6396" width="13.5" style="18" customWidth="1"/>
    <col min="6397" max="6397" width="9" style="18" customWidth="1"/>
    <col min="6398" max="6638" width="9.33203125" style="18"/>
    <col min="6639" max="6639" width="9.6640625" style="18" customWidth="1"/>
    <col min="6640" max="6640" width="58.1640625" style="18" customWidth="1"/>
    <col min="6641" max="6641" width="33.5" style="18" customWidth="1"/>
    <col min="6642" max="6642" width="22.1640625" style="18" customWidth="1"/>
    <col min="6643" max="6643" width="25.5" style="18" customWidth="1"/>
    <col min="6644" max="6644" width="56.33203125" style="18" customWidth="1"/>
    <col min="6645" max="6645" width="66.1640625" style="18" customWidth="1"/>
    <col min="6646" max="6651" width="11" style="18" customWidth="1"/>
    <col min="6652" max="6652" width="13.5" style="18" customWidth="1"/>
    <col min="6653" max="6653" width="9" style="18" customWidth="1"/>
    <col min="6654" max="6894" width="9.33203125" style="18"/>
    <col min="6895" max="6895" width="9.6640625" style="18" customWidth="1"/>
    <col min="6896" max="6896" width="58.1640625" style="18" customWidth="1"/>
    <col min="6897" max="6897" width="33.5" style="18" customWidth="1"/>
    <col min="6898" max="6898" width="22.1640625" style="18" customWidth="1"/>
    <col min="6899" max="6899" width="25.5" style="18" customWidth="1"/>
    <col min="6900" max="6900" width="56.33203125" style="18" customWidth="1"/>
    <col min="6901" max="6901" width="66.1640625" style="18" customWidth="1"/>
    <col min="6902" max="6907" width="11" style="18" customWidth="1"/>
    <col min="6908" max="6908" width="13.5" style="18" customWidth="1"/>
    <col min="6909" max="6909" width="9" style="18" customWidth="1"/>
    <col min="6910" max="7150" width="9.33203125" style="18"/>
    <col min="7151" max="7151" width="9.6640625" style="18" customWidth="1"/>
    <col min="7152" max="7152" width="58.1640625" style="18" customWidth="1"/>
    <col min="7153" max="7153" width="33.5" style="18" customWidth="1"/>
    <col min="7154" max="7154" width="22.1640625" style="18" customWidth="1"/>
    <col min="7155" max="7155" width="25.5" style="18" customWidth="1"/>
    <col min="7156" max="7156" width="56.33203125" style="18" customWidth="1"/>
    <col min="7157" max="7157" width="66.1640625" style="18" customWidth="1"/>
    <col min="7158" max="7163" width="11" style="18" customWidth="1"/>
    <col min="7164" max="7164" width="13.5" style="18" customWidth="1"/>
    <col min="7165" max="7165" width="9" style="18" customWidth="1"/>
    <col min="7166" max="7406" width="9.33203125" style="18"/>
    <col min="7407" max="7407" width="9.6640625" style="18" customWidth="1"/>
    <col min="7408" max="7408" width="58.1640625" style="18" customWidth="1"/>
    <col min="7409" max="7409" width="33.5" style="18" customWidth="1"/>
    <col min="7410" max="7410" width="22.1640625" style="18" customWidth="1"/>
    <col min="7411" max="7411" width="25.5" style="18" customWidth="1"/>
    <col min="7412" max="7412" width="56.33203125" style="18" customWidth="1"/>
    <col min="7413" max="7413" width="66.1640625" style="18" customWidth="1"/>
    <col min="7414" max="7419" width="11" style="18" customWidth="1"/>
    <col min="7420" max="7420" width="13.5" style="18" customWidth="1"/>
    <col min="7421" max="7421" width="9" style="18" customWidth="1"/>
    <col min="7422" max="7662" width="9.33203125" style="18"/>
    <col min="7663" max="7663" width="9.6640625" style="18" customWidth="1"/>
    <col min="7664" max="7664" width="58.1640625" style="18" customWidth="1"/>
    <col min="7665" max="7665" width="33.5" style="18" customWidth="1"/>
    <col min="7666" max="7666" width="22.1640625" style="18" customWidth="1"/>
    <col min="7667" max="7667" width="25.5" style="18" customWidth="1"/>
    <col min="7668" max="7668" width="56.33203125" style="18" customWidth="1"/>
    <col min="7669" max="7669" width="66.1640625" style="18" customWidth="1"/>
    <col min="7670" max="7675" width="11" style="18" customWidth="1"/>
    <col min="7676" max="7676" width="13.5" style="18" customWidth="1"/>
    <col min="7677" max="7677" width="9" style="18" customWidth="1"/>
    <col min="7678" max="7918" width="9.33203125" style="18"/>
    <col min="7919" max="7919" width="9.6640625" style="18" customWidth="1"/>
    <col min="7920" max="7920" width="58.1640625" style="18" customWidth="1"/>
    <col min="7921" max="7921" width="33.5" style="18" customWidth="1"/>
    <col min="7922" max="7922" width="22.1640625" style="18" customWidth="1"/>
    <col min="7923" max="7923" width="25.5" style="18" customWidth="1"/>
    <col min="7924" max="7924" width="56.33203125" style="18" customWidth="1"/>
    <col min="7925" max="7925" width="66.1640625" style="18" customWidth="1"/>
    <col min="7926" max="7931" width="11" style="18" customWidth="1"/>
    <col min="7932" max="7932" width="13.5" style="18" customWidth="1"/>
    <col min="7933" max="7933" width="9" style="18" customWidth="1"/>
    <col min="7934" max="8174" width="9.33203125" style="18"/>
    <col min="8175" max="8175" width="9.6640625" style="18" customWidth="1"/>
    <col min="8176" max="8176" width="58.1640625" style="18" customWidth="1"/>
    <col min="8177" max="8177" width="33.5" style="18" customWidth="1"/>
    <col min="8178" max="8178" width="22.1640625" style="18" customWidth="1"/>
    <col min="8179" max="8179" width="25.5" style="18" customWidth="1"/>
    <col min="8180" max="8180" width="56.33203125" style="18" customWidth="1"/>
    <col min="8181" max="8181" width="66.1640625" style="18" customWidth="1"/>
    <col min="8182" max="8187" width="11" style="18" customWidth="1"/>
    <col min="8188" max="8188" width="13.5" style="18" customWidth="1"/>
    <col min="8189" max="8189" width="9" style="18" customWidth="1"/>
    <col min="8190" max="8430" width="9.33203125" style="18"/>
    <col min="8431" max="8431" width="9.6640625" style="18" customWidth="1"/>
    <col min="8432" max="8432" width="58.1640625" style="18" customWidth="1"/>
    <col min="8433" max="8433" width="33.5" style="18" customWidth="1"/>
    <col min="8434" max="8434" width="22.1640625" style="18" customWidth="1"/>
    <col min="8435" max="8435" width="25.5" style="18" customWidth="1"/>
    <col min="8436" max="8436" width="56.33203125" style="18" customWidth="1"/>
    <col min="8437" max="8437" width="66.1640625" style="18" customWidth="1"/>
    <col min="8438" max="8443" width="11" style="18" customWidth="1"/>
    <col min="8444" max="8444" width="13.5" style="18" customWidth="1"/>
    <col min="8445" max="8445" width="9" style="18" customWidth="1"/>
    <col min="8446" max="8686" width="9.33203125" style="18"/>
    <col min="8687" max="8687" width="9.6640625" style="18" customWidth="1"/>
    <col min="8688" max="8688" width="58.1640625" style="18" customWidth="1"/>
    <col min="8689" max="8689" width="33.5" style="18" customWidth="1"/>
    <col min="8690" max="8690" width="22.1640625" style="18" customWidth="1"/>
    <col min="8691" max="8691" width="25.5" style="18" customWidth="1"/>
    <col min="8692" max="8692" width="56.33203125" style="18" customWidth="1"/>
    <col min="8693" max="8693" width="66.1640625" style="18" customWidth="1"/>
    <col min="8694" max="8699" width="11" style="18" customWidth="1"/>
    <col min="8700" max="8700" width="13.5" style="18" customWidth="1"/>
    <col min="8701" max="8701" width="9" style="18" customWidth="1"/>
    <col min="8702" max="8942" width="9.33203125" style="18"/>
    <col min="8943" max="8943" width="9.6640625" style="18" customWidth="1"/>
    <col min="8944" max="8944" width="58.1640625" style="18" customWidth="1"/>
    <col min="8945" max="8945" width="33.5" style="18" customWidth="1"/>
    <col min="8946" max="8946" width="22.1640625" style="18" customWidth="1"/>
    <col min="8947" max="8947" width="25.5" style="18" customWidth="1"/>
    <col min="8948" max="8948" width="56.33203125" style="18" customWidth="1"/>
    <col min="8949" max="8949" width="66.1640625" style="18" customWidth="1"/>
    <col min="8950" max="8955" width="11" style="18" customWidth="1"/>
    <col min="8956" max="8956" width="13.5" style="18" customWidth="1"/>
    <col min="8957" max="8957" width="9" style="18" customWidth="1"/>
    <col min="8958" max="9198" width="9.33203125" style="18"/>
    <col min="9199" max="9199" width="9.6640625" style="18" customWidth="1"/>
    <col min="9200" max="9200" width="58.1640625" style="18" customWidth="1"/>
    <col min="9201" max="9201" width="33.5" style="18" customWidth="1"/>
    <col min="9202" max="9202" width="22.1640625" style="18" customWidth="1"/>
    <col min="9203" max="9203" width="25.5" style="18" customWidth="1"/>
    <col min="9204" max="9204" width="56.33203125" style="18" customWidth="1"/>
    <col min="9205" max="9205" width="66.1640625" style="18" customWidth="1"/>
    <col min="9206" max="9211" width="11" style="18" customWidth="1"/>
    <col min="9212" max="9212" width="13.5" style="18" customWidth="1"/>
    <col min="9213" max="9213" width="9" style="18" customWidth="1"/>
    <col min="9214" max="9454" width="9.33203125" style="18"/>
    <col min="9455" max="9455" width="9.6640625" style="18" customWidth="1"/>
    <col min="9456" max="9456" width="58.1640625" style="18" customWidth="1"/>
    <col min="9457" max="9457" width="33.5" style="18" customWidth="1"/>
    <col min="9458" max="9458" width="22.1640625" style="18" customWidth="1"/>
    <col min="9459" max="9459" width="25.5" style="18" customWidth="1"/>
    <col min="9460" max="9460" width="56.33203125" style="18" customWidth="1"/>
    <col min="9461" max="9461" width="66.1640625" style="18" customWidth="1"/>
    <col min="9462" max="9467" width="11" style="18" customWidth="1"/>
    <col min="9468" max="9468" width="13.5" style="18" customWidth="1"/>
    <col min="9469" max="9469" width="9" style="18" customWidth="1"/>
    <col min="9470" max="9710" width="9.33203125" style="18"/>
    <col min="9711" max="9711" width="9.6640625" style="18" customWidth="1"/>
    <col min="9712" max="9712" width="58.1640625" style="18" customWidth="1"/>
    <col min="9713" max="9713" width="33.5" style="18" customWidth="1"/>
    <col min="9714" max="9714" width="22.1640625" style="18" customWidth="1"/>
    <col min="9715" max="9715" width="25.5" style="18" customWidth="1"/>
    <col min="9716" max="9716" width="56.33203125" style="18" customWidth="1"/>
    <col min="9717" max="9717" width="66.1640625" style="18" customWidth="1"/>
    <col min="9718" max="9723" width="11" style="18" customWidth="1"/>
    <col min="9724" max="9724" width="13.5" style="18" customWidth="1"/>
    <col min="9725" max="9725" width="9" style="18" customWidth="1"/>
    <col min="9726" max="9966" width="9.33203125" style="18"/>
    <col min="9967" max="9967" width="9.6640625" style="18" customWidth="1"/>
    <col min="9968" max="9968" width="58.1640625" style="18" customWidth="1"/>
    <col min="9969" max="9969" width="33.5" style="18" customWidth="1"/>
    <col min="9970" max="9970" width="22.1640625" style="18" customWidth="1"/>
    <col min="9971" max="9971" width="25.5" style="18" customWidth="1"/>
    <col min="9972" max="9972" width="56.33203125" style="18" customWidth="1"/>
    <col min="9973" max="9973" width="66.1640625" style="18" customWidth="1"/>
    <col min="9974" max="9979" width="11" style="18" customWidth="1"/>
    <col min="9980" max="9980" width="13.5" style="18" customWidth="1"/>
    <col min="9981" max="9981" width="9" style="18" customWidth="1"/>
    <col min="9982" max="10222" width="9.33203125" style="18"/>
    <col min="10223" max="10223" width="9.6640625" style="18" customWidth="1"/>
    <col min="10224" max="10224" width="58.1640625" style="18" customWidth="1"/>
    <col min="10225" max="10225" width="33.5" style="18" customWidth="1"/>
    <col min="10226" max="10226" width="22.1640625" style="18" customWidth="1"/>
    <col min="10227" max="10227" width="25.5" style="18" customWidth="1"/>
    <col min="10228" max="10228" width="56.33203125" style="18" customWidth="1"/>
    <col min="10229" max="10229" width="66.1640625" style="18" customWidth="1"/>
    <col min="10230" max="10235" width="11" style="18" customWidth="1"/>
    <col min="10236" max="10236" width="13.5" style="18" customWidth="1"/>
    <col min="10237" max="10237" width="9" style="18" customWidth="1"/>
    <col min="10238" max="10478" width="9.33203125" style="18"/>
    <col min="10479" max="10479" width="9.6640625" style="18" customWidth="1"/>
    <col min="10480" max="10480" width="58.1640625" style="18" customWidth="1"/>
    <col min="10481" max="10481" width="33.5" style="18" customWidth="1"/>
    <col min="10482" max="10482" width="22.1640625" style="18" customWidth="1"/>
    <col min="10483" max="10483" width="25.5" style="18" customWidth="1"/>
    <col min="10484" max="10484" width="56.33203125" style="18" customWidth="1"/>
    <col min="10485" max="10485" width="66.1640625" style="18" customWidth="1"/>
    <col min="10486" max="10491" width="11" style="18" customWidth="1"/>
    <col min="10492" max="10492" width="13.5" style="18" customWidth="1"/>
    <col min="10493" max="10493" width="9" style="18" customWidth="1"/>
    <col min="10494" max="10734" width="9.33203125" style="18"/>
    <col min="10735" max="10735" width="9.6640625" style="18" customWidth="1"/>
    <col min="10736" max="10736" width="58.1640625" style="18" customWidth="1"/>
    <col min="10737" max="10737" width="33.5" style="18" customWidth="1"/>
    <col min="10738" max="10738" width="22.1640625" style="18" customWidth="1"/>
    <col min="10739" max="10739" width="25.5" style="18" customWidth="1"/>
    <col min="10740" max="10740" width="56.33203125" style="18" customWidth="1"/>
    <col min="10741" max="10741" width="66.1640625" style="18" customWidth="1"/>
    <col min="10742" max="10747" width="11" style="18" customWidth="1"/>
    <col min="10748" max="10748" width="13.5" style="18" customWidth="1"/>
    <col min="10749" max="10749" width="9" style="18" customWidth="1"/>
    <col min="10750" max="10990" width="9.33203125" style="18"/>
    <col min="10991" max="10991" width="9.6640625" style="18" customWidth="1"/>
    <col min="10992" max="10992" width="58.1640625" style="18" customWidth="1"/>
    <col min="10993" max="10993" width="33.5" style="18" customWidth="1"/>
    <col min="10994" max="10994" width="22.1640625" style="18" customWidth="1"/>
    <col min="10995" max="10995" width="25.5" style="18" customWidth="1"/>
    <col min="10996" max="10996" width="56.33203125" style="18" customWidth="1"/>
    <col min="10997" max="10997" width="66.1640625" style="18" customWidth="1"/>
    <col min="10998" max="11003" width="11" style="18" customWidth="1"/>
    <col min="11004" max="11004" width="13.5" style="18" customWidth="1"/>
    <col min="11005" max="11005" width="9" style="18" customWidth="1"/>
    <col min="11006" max="11246" width="9.33203125" style="18"/>
    <col min="11247" max="11247" width="9.6640625" style="18" customWidth="1"/>
    <col min="11248" max="11248" width="58.1640625" style="18" customWidth="1"/>
    <col min="11249" max="11249" width="33.5" style="18" customWidth="1"/>
    <col min="11250" max="11250" width="22.1640625" style="18" customWidth="1"/>
    <col min="11251" max="11251" width="25.5" style="18" customWidth="1"/>
    <col min="11252" max="11252" width="56.33203125" style="18" customWidth="1"/>
    <col min="11253" max="11253" width="66.1640625" style="18" customWidth="1"/>
    <col min="11254" max="11259" width="11" style="18" customWidth="1"/>
    <col min="11260" max="11260" width="13.5" style="18" customWidth="1"/>
    <col min="11261" max="11261" width="9" style="18" customWidth="1"/>
    <col min="11262" max="11502" width="9.33203125" style="18"/>
    <col min="11503" max="11503" width="9.6640625" style="18" customWidth="1"/>
    <col min="11504" max="11504" width="58.1640625" style="18" customWidth="1"/>
    <col min="11505" max="11505" width="33.5" style="18" customWidth="1"/>
    <col min="11506" max="11506" width="22.1640625" style="18" customWidth="1"/>
    <col min="11507" max="11507" width="25.5" style="18" customWidth="1"/>
    <col min="11508" max="11508" width="56.33203125" style="18" customWidth="1"/>
    <col min="11509" max="11509" width="66.1640625" style="18" customWidth="1"/>
    <col min="11510" max="11515" width="11" style="18" customWidth="1"/>
    <col min="11516" max="11516" width="13.5" style="18" customWidth="1"/>
    <col min="11517" max="11517" width="9" style="18" customWidth="1"/>
    <col min="11518" max="11758" width="9.33203125" style="18"/>
    <col min="11759" max="11759" width="9.6640625" style="18" customWidth="1"/>
    <col min="11760" max="11760" width="58.1640625" style="18" customWidth="1"/>
    <col min="11761" max="11761" width="33.5" style="18" customWidth="1"/>
    <col min="11762" max="11762" width="22.1640625" style="18" customWidth="1"/>
    <col min="11763" max="11763" width="25.5" style="18" customWidth="1"/>
    <col min="11764" max="11764" width="56.33203125" style="18" customWidth="1"/>
    <col min="11765" max="11765" width="66.1640625" style="18" customWidth="1"/>
    <col min="11766" max="11771" width="11" style="18" customWidth="1"/>
    <col min="11772" max="11772" width="13.5" style="18" customWidth="1"/>
    <col min="11773" max="11773" width="9" style="18" customWidth="1"/>
    <col min="11774" max="12014" width="9.33203125" style="18"/>
    <col min="12015" max="12015" width="9.6640625" style="18" customWidth="1"/>
    <col min="12016" max="12016" width="58.1640625" style="18" customWidth="1"/>
    <col min="12017" max="12017" width="33.5" style="18" customWidth="1"/>
    <col min="12018" max="12018" width="22.1640625" style="18" customWidth="1"/>
    <col min="12019" max="12019" width="25.5" style="18" customWidth="1"/>
    <col min="12020" max="12020" width="56.33203125" style="18" customWidth="1"/>
    <col min="12021" max="12021" width="66.1640625" style="18" customWidth="1"/>
    <col min="12022" max="12027" width="11" style="18" customWidth="1"/>
    <col min="12028" max="12028" width="13.5" style="18" customWidth="1"/>
    <col min="12029" max="12029" width="9" style="18" customWidth="1"/>
    <col min="12030" max="12270" width="9.33203125" style="18"/>
    <col min="12271" max="12271" width="9.6640625" style="18" customWidth="1"/>
    <col min="12272" max="12272" width="58.1640625" style="18" customWidth="1"/>
    <col min="12273" max="12273" width="33.5" style="18" customWidth="1"/>
    <col min="12274" max="12274" width="22.1640625" style="18" customWidth="1"/>
    <col min="12275" max="12275" width="25.5" style="18" customWidth="1"/>
    <col min="12276" max="12276" width="56.33203125" style="18" customWidth="1"/>
    <col min="12277" max="12277" width="66.1640625" style="18" customWidth="1"/>
    <col min="12278" max="12283" width="11" style="18" customWidth="1"/>
    <col min="12284" max="12284" width="13.5" style="18" customWidth="1"/>
    <col min="12285" max="12285" width="9" style="18" customWidth="1"/>
    <col min="12286" max="12526" width="9.33203125" style="18"/>
    <col min="12527" max="12527" width="9.6640625" style="18" customWidth="1"/>
    <col min="12528" max="12528" width="58.1640625" style="18" customWidth="1"/>
    <col min="12529" max="12529" width="33.5" style="18" customWidth="1"/>
    <col min="12530" max="12530" width="22.1640625" style="18" customWidth="1"/>
    <col min="12531" max="12531" width="25.5" style="18" customWidth="1"/>
    <col min="12532" max="12532" width="56.33203125" style="18" customWidth="1"/>
    <col min="12533" max="12533" width="66.1640625" style="18" customWidth="1"/>
    <col min="12534" max="12539" width="11" style="18" customWidth="1"/>
    <col min="12540" max="12540" width="13.5" style="18" customWidth="1"/>
    <col min="12541" max="12541" width="9" style="18" customWidth="1"/>
    <col min="12542" max="12782" width="9.33203125" style="18"/>
    <col min="12783" max="12783" width="9.6640625" style="18" customWidth="1"/>
    <col min="12784" max="12784" width="58.1640625" style="18" customWidth="1"/>
    <col min="12785" max="12785" width="33.5" style="18" customWidth="1"/>
    <col min="12786" max="12786" width="22.1640625" style="18" customWidth="1"/>
    <col min="12787" max="12787" width="25.5" style="18" customWidth="1"/>
    <col min="12788" max="12788" width="56.33203125" style="18" customWidth="1"/>
    <col min="12789" max="12789" width="66.1640625" style="18" customWidth="1"/>
    <col min="12790" max="12795" width="11" style="18" customWidth="1"/>
    <col min="12796" max="12796" width="13.5" style="18" customWidth="1"/>
    <col min="12797" max="12797" width="9" style="18" customWidth="1"/>
    <col min="12798" max="13038" width="9.33203125" style="18"/>
    <col min="13039" max="13039" width="9.6640625" style="18" customWidth="1"/>
    <col min="13040" max="13040" width="58.1640625" style="18" customWidth="1"/>
    <col min="13041" max="13041" width="33.5" style="18" customWidth="1"/>
    <col min="13042" max="13042" width="22.1640625" style="18" customWidth="1"/>
    <col min="13043" max="13043" width="25.5" style="18" customWidth="1"/>
    <col min="13044" max="13044" width="56.33203125" style="18" customWidth="1"/>
    <col min="13045" max="13045" width="66.1640625" style="18" customWidth="1"/>
    <col min="13046" max="13051" width="11" style="18" customWidth="1"/>
    <col min="13052" max="13052" width="13.5" style="18" customWidth="1"/>
    <col min="13053" max="13053" width="9" style="18" customWidth="1"/>
    <col min="13054" max="13294" width="9.33203125" style="18"/>
    <col min="13295" max="13295" width="9.6640625" style="18" customWidth="1"/>
    <col min="13296" max="13296" width="58.1640625" style="18" customWidth="1"/>
    <col min="13297" max="13297" width="33.5" style="18" customWidth="1"/>
    <col min="13298" max="13298" width="22.1640625" style="18" customWidth="1"/>
    <col min="13299" max="13299" width="25.5" style="18" customWidth="1"/>
    <col min="13300" max="13300" width="56.33203125" style="18" customWidth="1"/>
    <col min="13301" max="13301" width="66.1640625" style="18" customWidth="1"/>
    <col min="13302" max="13307" width="11" style="18" customWidth="1"/>
    <col min="13308" max="13308" width="13.5" style="18" customWidth="1"/>
    <col min="13309" max="13309" width="9" style="18" customWidth="1"/>
    <col min="13310" max="13550" width="9.33203125" style="18"/>
    <col min="13551" max="13551" width="9.6640625" style="18" customWidth="1"/>
    <col min="13552" max="13552" width="58.1640625" style="18" customWidth="1"/>
    <col min="13553" max="13553" width="33.5" style="18" customWidth="1"/>
    <col min="13554" max="13554" width="22.1640625" style="18" customWidth="1"/>
    <col min="13555" max="13555" width="25.5" style="18" customWidth="1"/>
    <col min="13556" max="13556" width="56.33203125" style="18" customWidth="1"/>
    <col min="13557" max="13557" width="66.1640625" style="18" customWidth="1"/>
    <col min="13558" max="13563" width="11" style="18" customWidth="1"/>
    <col min="13564" max="13564" width="13.5" style="18" customWidth="1"/>
    <col min="13565" max="13565" width="9" style="18" customWidth="1"/>
    <col min="13566" max="13806" width="9.33203125" style="18"/>
    <col min="13807" max="13807" width="9.6640625" style="18" customWidth="1"/>
    <col min="13808" max="13808" width="58.1640625" style="18" customWidth="1"/>
    <col min="13809" max="13809" width="33.5" style="18" customWidth="1"/>
    <col min="13810" max="13810" width="22.1640625" style="18" customWidth="1"/>
    <col min="13811" max="13811" width="25.5" style="18" customWidth="1"/>
    <col min="13812" max="13812" width="56.33203125" style="18" customWidth="1"/>
    <col min="13813" max="13813" width="66.1640625" style="18" customWidth="1"/>
    <col min="13814" max="13819" width="11" style="18" customWidth="1"/>
    <col min="13820" max="13820" width="13.5" style="18" customWidth="1"/>
    <col min="13821" max="13821" width="9" style="18" customWidth="1"/>
    <col min="13822" max="14062" width="9.33203125" style="18"/>
    <col min="14063" max="14063" width="9.6640625" style="18" customWidth="1"/>
    <col min="14064" max="14064" width="58.1640625" style="18" customWidth="1"/>
    <col min="14065" max="14065" width="33.5" style="18" customWidth="1"/>
    <col min="14066" max="14066" width="22.1640625" style="18" customWidth="1"/>
    <col min="14067" max="14067" width="25.5" style="18" customWidth="1"/>
    <col min="14068" max="14068" width="56.33203125" style="18" customWidth="1"/>
    <col min="14069" max="14069" width="66.1640625" style="18" customWidth="1"/>
    <col min="14070" max="14075" width="11" style="18" customWidth="1"/>
    <col min="14076" max="14076" width="13.5" style="18" customWidth="1"/>
    <col min="14077" max="14077" width="9" style="18" customWidth="1"/>
    <col min="14078" max="14318" width="9.33203125" style="18"/>
    <col min="14319" max="14319" width="9.6640625" style="18" customWidth="1"/>
    <col min="14320" max="14320" width="58.1640625" style="18" customWidth="1"/>
    <col min="14321" max="14321" width="33.5" style="18" customWidth="1"/>
    <col min="14322" max="14322" width="22.1640625" style="18" customWidth="1"/>
    <col min="14323" max="14323" width="25.5" style="18" customWidth="1"/>
    <col min="14324" max="14324" width="56.33203125" style="18" customWidth="1"/>
    <col min="14325" max="14325" width="66.1640625" style="18" customWidth="1"/>
    <col min="14326" max="14331" width="11" style="18" customWidth="1"/>
    <col min="14332" max="14332" width="13.5" style="18" customWidth="1"/>
    <col min="14333" max="14333" width="9" style="18" customWidth="1"/>
    <col min="14334" max="14574" width="9.33203125" style="18"/>
    <col min="14575" max="14575" width="9.6640625" style="18" customWidth="1"/>
    <col min="14576" max="14576" width="58.1640625" style="18" customWidth="1"/>
    <col min="14577" max="14577" width="33.5" style="18" customWidth="1"/>
    <col min="14578" max="14578" width="22.1640625" style="18" customWidth="1"/>
    <col min="14579" max="14579" width="25.5" style="18" customWidth="1"/>
    <col min="14580" max="14580" width="56.33203125" style="18" customWidth="1"/>
    <col min="14581" max="14581" width="66.1640625" style="18" customWidth="1"/>
    <col min="14582" max="14587" width="11" style="18" customWidth="1"/>
    <col min="14588" max="14588" width="13.5" style="18" customWidth="1"/>
    <col min="14589" max="14589" width="9" style="18" customWidth="1"/>
    <col min="14590" max="14830" width="9.33203125" style="18"/>
    <col min="14831" max="14831" width="9.6640625" style="18" customWidth="1"/>
    <col min="14832" max="14832" width="58.1640625" style="18" customWidth="1"/>
    <col min="14833" max="14833" width="33.5" style="18" customWidth="1"/>
    <col min="14834" max="14834" width="22.1640625" style="18" customWidth="1"/>
    <col min="14835" max="14835" width="25.5" style="18" customWidth="1"/>
    <col min="14836" max="14836" width="56.33203125" style="18" customWidth="1"/>
    <col min="14837" max="14837" width="66.1640625" style="18" customWidth="1"/>
    <col min="14838" max="14843" width="11" style="18" customWidth="1"/>
    <col min="14844" max="14844" width="13.5" style="18" customWidth="1"/>
    <col min="14845" max="14845" width="9" style="18" customWidth="1"/>
    <col min="14846" max="15086" width="9.33203125" style="18"/>
    <col min="15087" max="15087" width="9.6640625" style="18" customWidth="1"/>
    <col min="15088" max="15088" width="58.1640625" style="18" customWidth="1"/>
    <col min="15089" max="15089" width="33.5" style="18" customWidth="1"/>
    <col min="15090" max="15090" width="22.1640625" style="18" customWidth="1"/>
    <col min="15091" max="15091" width="25.5" style="18" customWidth="1"/>
    <col min="15092" max="15092" width="56.33203125" style="18" customWidth="1"/>
    <col min="15093" max="15093" width="66.1640625" style="18" customWidth="1"/>
    <col min="15094" max="15099" width="11" style="18" customWidth="1"/>
    <col min="15100" max="15100" width="13.5" style="18" customWidth="1"/>
    <col min="15101" max="15101" width="9" style="18" customWidth="1"/>
    <col min="15102" max="15342" width="9.33203125" style="18"/>
    <col min="15343" max="15343" width="9.6640625" style="18" customWidth="1"/>
    <col min="15344" max="15344" width="58.1640625" style="18" customWidth="1"/>
    <col min="15345" max="15345" width="33.5" style="18" customWidth="1"/>
    <col min="15346" max="15346" width="22.1640625" style="18" customWidth="1"/>
    <col min="15347" max="15347" width="25.5" style="18" customWidth="1"/>
    <col min="15348" max="15348" width="56.33203125" style="18" customWidth="1"/>
    <col min="15349" max="15349" width="66.1640625" style="18" customWidth="1"/>
    <col min="15350" max="15355" width="11" style="18" customWidth="1"/>
    <col min="15356" max="15356" width="13.5" style="18" customWidth="1"/>
    <col min="15357" max="15357" width="9" style="18" customWidth="1"/>
    <col min="15358" max="15598" width="9.33203125" style="18"/>
    <col min="15599" max="15599" width="9.6640625" style="18" customWidth="1"/>
    <col min="15600" max="15600" width="58.1640625" style="18" customWidth="1"/>
    <col min="15601" max="15601" width="33.5" style="18" customWidth="1"/>
    <col min="15602" max="15602" width="22.1640625" style="18" customWidth="1"/>
    <col min="15603" max="15603" width="25.5" style="18" customWidth="1"/>
    <col min="15604" max="15604" width="56.33203125" style="18" customWidth="1"/>
    <col min="15605" max="15605" width="66.1640625" style="18" customWidth="1"/>
    <col min="15606" max="15611" width="11" style="18" customWidth="1"/>
    <col min="15612" max="15612" width="13.5" style="18" customWidth="1"/>
    <col min="15613" max="15613" width="9" style="18" customWidth="1"/>
    <col min="15614" max="15854" width="9.33203125" style="18"/>
    <col min="15855" max="15855" width="9.6640625" style="18" customWidth="1"/>
    <col min="15856" max="15856" width="58.1640625" style="18" customWidth="1"/>
    <col min="15857" max="15857" width="33.5" style="18" customWidth="1"/>
    <col min="15858" max="15858" width="22.1640625" style="18" customWidth="1"/>
    <col min="15859" max="15859" width="25.5" style="18" customWidth="1"/>
    <col min="15860" max="15860" width="56.33203125" style="18" customWidth="1"/>
    <col min="15861" max="15861" width="66.1640625" style="18" customWidth="1"/>
    <col min="15862" max="15867" width="11" style="18" customWidth="1"/>
    <col min="15868" max="15868" width="13.5" style="18" customWidth="1"/>
    <col min="15869" max="15869" width="9" style="18" customWidth="1"/>
    <col min="15870" max="16110" width="9.33203125" style="18"/>
    <col min="16111" max="16111" width="9.6640625" style="18" customWidth="1"/>
    <col min="16112" max="16112" width="58.1640625" style="18" customWidth="1"/>
    <col min="16113" max="16113" width="33.5" style="18" customWidth="1"/>
    <col min="16114" max="16114" width="22.1640625" style="18" customWidth="1"/>
    <col min="16115" max="16115" width="25.5" style="18" customWidth="1"/>
    <col min="16116" max="16116" width="56.33203125" style="18" customWidth="1"/>
    <col min="16117" max="16117" width="66.1640625" style="18" customWidth="1"/>
    <col min="16118" max="16123" width="11" style="18" customWidth="1"/>
    <col min="16124" max="16124" width="13.5" style="18" customWidth="1"/>
    <col min="16125" max="16125" width="9" style="18" customWidth="1"/>
    <col min="16126" max="16384" width="9.33203125" style="18"/>
  </cols>
  <sheetData>
    <row r="1" spans="1:26" s="16" customFormat="1" ht="22.5" customHeight="1">
      <c r="A1" s="17" t="s">
        <v>754</v>
      </c>
      <c r="B1" s="17"/>
      <c r="C1" s="17"/>
      <c r="D1" s="17"/>
      <c r="E1" s="17"/>
      <c r="F1" s="17"/>
      <c r="G1" s="17"/>
      <c r="H1" s="17"/>
      <c r="I1" s="17"/>
      <c r="J1" s="17"/>
      <c r="K1" s="17"/>
      <c r="L1" s="17"/>
      <c r="M1" s="17"/>
      <c r="N1" s="17"/>
      <c r="O1" s="17"/>
      <c r="P1" s="17"/>
      <c r="Q1" s="17"/>
      <c r="R1" s="17"/>
      <c r="S1" s="17"/>
      <c r="T1" s="336"/>
      <c r="U1" s="336"/>
      <c r="V1" s="336"/>
      <c r="W1" s="336"/>
      <c r="X1" s="398" t="s">
        <v>764</v>
      </c>
      <c r="Y1" s="398"/>
    </row>
    <row r="2" spans="1:26" s="17" customFormat="1" ht="24" customHeight="1">
      <c r="A2" s="419" t="s">
        <v>761</v>
      </c>
      <c r="B2" s="419"/>
      <c r="C2" s="419"/>
      <c r="D2" s="419"/>
      <c r="E2" s="419"/>
      <c r="F2" s="419"/>
      <c r="G2" s="419"/>
      <c r="H2" s="419"/>
      <c r="I2" s="419"/>
      <c r="J2" s="419"/>
      <c r="K2" s="419"/>
      <c r="L2" s="419"/>
      <c r="M2" s="419"/>
      <c r="N2" s="419"/>
      <c r="O2" s="419"/>
      <c r="P2" s="419"/>
      <c r="Q2" s="419"/>
      <c r="R2" s="419"/>
      <c r="S2" s="419"/>
      <c r="T2" s="419"/>
      <c r="U2" s="419"/>
      <c r="V2" s="419"/>
      <c r="W2" s="419"/>
      <c r="X2" s="419"/>
      <c r="Y2" s="419"/>
    </row>
    <row r="3" spans="1:26" ht="15" customHeight="1">
      <c r="A3" s="418" t="s">
        <v>765</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6" ht="21.75" customHeight="1">
      <c r="A4" s="23"/>
      <c r="B4" s="23"/>
      <c r="C4" s="133"/>
      <c r="D4" s="100"/>
      <c r="E4" s="23"/>
      <c r="F4" s="23"/>
      <c r="G4" s="24"/>
      <c r="H4" s="25"/>
      <c r="I4" s="23"/>
      <c r="J4" s="117"/>
      <c r="K4" s="117"/>
      <c r="L4" s="117"/>
      <c r="M4" s="117" t="s">
        <v>12</v>
      </c>
      <c r="N4" s="117"/>
      <c r="O4" s="117"/>
      <c r="P4" s="117"/>
      <c r="Q4" s="23"/>
      <c r="R4" s="220"/>
      <c r="S4" s="23"/>
      <c r="T4" s="196"/>
      <c r="U4" s="340"/>
      <c r="V4" s="196"/>
      <c r="W4" s="196"/>
      <c r="X4" s="129" t="s">
        <v>12</v>
      </c>
      <c r="Y4" s="129"/>
      <c r="Z4" s="26"/>
    </row>
    <row r="5" spans="1:26" ht="34.5" customHeight="1">
      <c r="A5" s="407" t="s">
        <v>0</v>
      </c>
      <c r="B5" s="403" t="s">
        <v>70</v>
      </c>
      <c r="C5" s="408" t="s">
        <v>71</v>
      </c>
      <c r="D5" s="403" t="s">
        <v>151</v>
      </c>
      <c r="E5" s="405" t="s">
        <v>152</v>
      </c>
      <c r="F5" s="405" t="s">
        <v>153</v>
      </c>
      <c r="G5" s="422" t="s">
        <v>154</v>
      </c>
      <c r="H5" s="403" t="s">
        <v>155</v>
      </c>
      <c r="I5" s="403"/>
      <c r="J5" s="403"/>
      <c r="K5" s="412" t="s">
        <v>156</v>
      </c>
      <c r="L5" s="423"/>
      <c r="M5" s="412" t="s">
        <v>157</v>
      </c>
      <c r="N5" s="413"/>
      <c r="O5" s="413"/>
      <c r="P5" s="414"/>
      <c r="Q5" s="27" t="s">
        <v>158</v>
      </c>
      <c r="R5" s="426" t="s">
        <v>428</v>
      </c>
      <c r="S5" s="426"/>
      <c r="T5" s="423"/>
      <c r="U5" s="412" t="s">
        <v>756</v>
      </c>
      <c r="V5" s="426"/>
      <c r="W5" s="423"/>
      <c r="X5" s="420" t="s">
        <v>142</v>
      </c>
      <c r="Y5" s="403" t="s">
        <v>1</v>
      </c>
      <c r="Z5" s="26"/>
    </row>
    <row r="6" spans="1:26" ht="9" customHeight="1">
      <c r="A6" s="407"/>
      <c r="B6" s="403"/>
      <c r="C6" s="409"/>
      <c r="D6" s="403"/>
      <c r="E6" s="411"/>
      <c r="F6" s="411"/>
      <c r="G6" s="422"/>
      <c r="H6" s="430" t="s">
        <v>159</v>
      </c>
      <c r="I6" s="403" t="s">
        <v>160</v>
      </c>
      <c r="J6" s="403"/>
      <c r="K6" s="424"/>
      <c r="L6" s="425"/>
      <c r="M6" s="415"/>
      <c r="N6" s="416"/>
      <c r="O6" s="416"/>
      <c r="P6" s="417"/>
      <c r="Q6" s="28"/>
      <c r="R6" s="427"/>
      <c r="S6" s="427"/>
      <c r="T6" s="428"/>
      <c r="U6" s="429"/>
      <c r="V6" s="427"/>
      <c r="W6" s="428"/>
      <c r="X6" s="420"/>
      <c r="Y6" s="403"/>
      <c r="Z6" s="26"/>
    </row>
    <row r="7" spans="1:26">
      <c r="A7" s="407"/>
      <c r="B7" s="403"/>
      <c r="C7" s="409"/>
      <c r="D7" s="403"/>
      <c r="E7" s="411"/>
      <c r="F7" s="411"/>
      <c r="G7" s="422"/>
      <c r="H7" s="430"/>
      <c r="I7" s="405" t="s">
        <v>161</v>
      </c>
      <c r="J7" s="405" t="s">
        <v>162</v>
      </c>
      <c r="K7" s="403"/>
      <c r="L7" s="411"/>
      <c r="M7" s="403"/>
      <c r="N7" s="405" t="s">
        <v>35</v>
      </c>
      <c r="O7" s="403" t="s">
        <v>163</v>
      </c>
      <c r="P7" s="403"/>
      <c r="Q7" s="403"/>
      <c r="R7" s="405" t="s">
        <v>35</v>
      </c>
      <c r="S7" s="403" t="s">
        <v>163</v>
      </c>
      <c r="T7" s="403"/>
      <c r="U7" s="421" t="s">
        <v>35</v>
      </c>
      <c r="V7" s="403" t="s">
        <v>163</v>
      </c>
      <c r="W7" s="403"/>
      <c r="X7" s="420"/>
      <c r="Y7" s="403"/>
      <c r="Z7" s="29"/>
    </row>
    <row r="8" spans="1:26" ht="74.25" customHeight="1">
      <c r="A8" s="407"/>
      <c r="B8" s="403"/>
      <c r="C8" s="410"/>
      <c r="D8" s="403"/>
      <c r="E8" s="406"/>
      <c r="F8" s="406"/>
      <c r="G8" s="422"/>
      <c r="H8" s="430"/>
      <c r="I8" s="406"/>
      <c r="J8" s="406"/>
      <c r="K8" s="404"/>
      <c r="L8" s="406"/>
      <c r="M8" s="404"/>
      <c r="N8" s="406"/>
      <c r="O8" s="30" t="s">
        <v>164</v>
      </c>
      <c r="P8" s="30" t="s">
        <v>165</v>
      </c>
      <c r="Q8" s="404"/>
      <c r="R8" s="406"/>
      <c r="S8" s="31" t="s">
        <v>438</v>
      </c>
      <c r="T8" s="197" t="s">
        <v>437</v>
      </c>
      <c r="U8" s="397"/>
      <c r="V8" s="197" t="s">
        <v>438</v>
      </c>
      <c r="W8" s="325" t="s">
        <v>437</v>
      </c>
      <c r="X8" s="420"/>
      <c r="Y8" s="403"/>
      <c r="Z8" s="29"/>
    </row>
    <row r="9" spans="1:26" ht="16.5" customHeight="1">
      <c r="A9" s="32">
        <v>1</v>
      </c>
      <c r="B9" s="33">
        <v>2</v>
      </c>
      <c r="C9" s="34">
        <v>3</v>
      </c>
      <c r="D9" s="32">
        <v>4</v>
      </c>
      <c r="E9" s="32">
        <v>5</v>
      </c>
      <c r="F9" s="32">
        <v>6</v>
      </c>
      <c r="G9" s="34">
        <v>7</v>
      </c>
      <c r="H9" s="35">
        <v>6</v>
      </c>
      <c r="I9" s="33">
        <v>8</v>
      </c>
      <c r="J9" s="32">
        <v>9</v>
      </c>
      <c r="K9" s="33">
        <v>9</v>
      </c>
      <c r="L9" s="32">
        <v>10</v>
      </c>
      <c r="M9" s="33">
        <v>11</v>
      </c>
      <c r="N9" s="32">
        <v>12</v>
      </c>
      <c r="O9" s="33">
        <v>13</v>
      </c>
      <c r="P9" s="32">
        <v>14</v>
      </c>
      <c r="Q9" s="33">
        <v>15</v>
      </c>
      <c r="R9" s="32">
        <v>6</v>
      </c>
      <c r="S9" s="33">
        <v>7</v>
      </c>
      <c r="T9" s="131" t="s">
        <v>111</v>
      </c>
      <c r="U9" s="131" t="s">
        <v>112</v>
      </c>
      <c r="V9" s="131" t="s">
        <v>113</v>
      </c>
      <c r="W9" s="329" t="s">
        <v>114</v>
      </c>
      <c r="X9" s="131" t="s">
        <v>115</v>
      </c>
      <c r="Y9" s="32">
        <v>13</v>
      </c>
      <c r="Z9" s="29"/>
    </row>
    <row r="10" spans="1:26" ht="23.25" customHeight="1">
      <c r="A10" s="316"/>
      <c r="B10" s="317" t="s">
        <v>753</v>
      </c>
      <c r="C10" s="318"/>
      <c r="D10" s="319"/>
      <c r="E10" s="319"/>
      <c r="F10" s="319"/>
      <c r="G10" s="318"/>
      <c r="H10" s="320"/>
      <c r="I10" s="321" t="e">
        <f>#REF!+#REF!</f>
        <v>#REF!</v>
      </c>
      <c r="J10" s="321" t="e">
        <f>#REF!+#REF!</f>
        <v>#REF!</v>
      </c>
      <c r="K10" s="321" t="e">
        <f>#REF!+#REF!</f>
        <v>#REF!</v>
      </c>
      <c r="L10" s="321" t="e">
        <f>#REF!+#REF!</f>
        <v>#REF!</v>
      </c>
      <c r="M10" s="321" t="e">
        <f>#REF!+#REF!</f>
        <v>#REF!</v>
      </c>
      <c r="N10" s="321" t="e">
        <f>#REF!+#REF!</f>
        <v>#REF!</v>
      </c>
      <c r="O10" s="321" t="e">
        <f>#REF!+#REF!</f>
        <v>#REF!</v>
      </c>
      <c r="P10" s="321" t="e">
        <f>#REF!+#REF!</f>
        <v>#REF!</v>
      </c>
      <c r="Q10" s="321" t="e">
        <f>#REF!+#REF!</f>
        <v>#REF!</v>
      </c>
      <c r="R10" s="321">
        <f>R11+R31</f>
        <v>18720.568500000001</v>
      </c>
      <c r="S10" s="321">
        <f t="shared" ref="S10:X10" si="0">S11+S31</f>
        <v>10000</v>
      </c>
      <c r="T10" s="321">
        <f t="shared" si="0"/>
        <v>8720.5684999999994</v>
      </c>
      <c r="U10" s="321">
        <f t="shared" si="0"/>
        <v>4453.0230000000001</v>
      </c>
      <c r="V10" s="321">
        <f t="shared" si="0"/>
        <v>0</v>
      </c>
      <c r="W10" s="321">
        <f t="shared" si="0"/>
        <v>4453.0230000000001</v>
      </c>
      <c r="X10" s="323">
        <f t="shared" si="0"/>
        <v>51.063448443756855</v>
      </c>
      <c r="Y10" s="319"/>
      <c r="Z10" s="29"/>
    </row>
    <row r="11" spans="1:26" ht="23.25" customHeight="1">
      <c r="A11" s="123" t="s">
        <v>144</v>
      </c>
      <c r="B11" s="124" t="s">
        <v>439</v>
      </c>
      <c r="C11" s="124"/>
      <c r="D11" s="123"/>
      <c r="E11" s="123"/>
      <c r="F11" s="123"/>
      <c r="G11" s="124"/>
      <c r="H11" s="125"/>
      <c r="I11" s="126">
        <f t="shared" ref="I11:T11" si="1">SUM(I12:I30)</f>
        <v>11000</v>
      </c>
      <c r="J11" s="126">
        <f t="shared" si="1"/>
        <v>10000</v>
      </c>
      <c r="K11" s="126">
        <f t="shared" si="1"/>
        <v>0</v>
      </c>
      <c r="L11" s="126">
        <f t="shared" si="1"/>
        <v>0</v>
      </c>
      <c r="M11" s="126">
        <f t="shared" si="1"/>
        <v>11000</v>
      </c>
      <c r="N11" s="126">
        <f t="shared" si="1"/>
        <v>10000</v>
      </c>
      <c r="O11" s="126">
        <f t="shared" si="1"/>
        <v>0</v>
      </c>
      <c r="P11" s="126">
        <f t="shared" si="1"/>
        <v>0</v>
      </c>
      <c r="Q11" s="126">
        <f t="shared" si="1"/>
        <v>11000</v>
      </c>
      <c r="R11" s="126">
        <f>SUM(R12:R30)</f>
        <v>10000</v>
      </c>
      <c r="S11" s="126">
        <f t="shared" ref="S11" si="2">SUM(S12:S30)</f>
        <v>10000</v>
      </c>
      <c r="T11" s="127">
        <f t="shared" si="1"/>
        <v>0</v>
      </c>
      <c r="U11" s="127"/>
      <c r="V11" s="127"/>
      <c r="W11" s="326"/>
      <c r="X11" s="127"/>
      <c r="Y11" s="126">
        <f>SUM(Y12:Y30)</f>
        <v>0</v>
      </c>
      <c r="Z11" s="26"/>
    </row>
    <row r="12" spans="1:26" ht="38.25" customHeight="1">
      <c r="A12" s="36" t="s">
        <v>36</v>
      </c>
      <c r="B12" s="37" t="s">
        <v>166</v>
      </c>
      <c r="C12" s="400" t="s">
        <v>130</v>
      </c>
      <c r="D12" s="39" t="s">
        <v>167</v>
      </c>
      <c r="E12" s="40">
        <v>8000957</v>
      </c>
      <c r="F12" s="40">
        <v>280.29199999999997</v>
      </c>
      <c r="G12" s="41">
        <v>2023</v>
      </c>
      <c r="H12" s="42" t="s">
        <v>168</v>
      </c>
      <c r="I12" s="43">
        <f>J12*10%+J12</f>
        <v>935</v>
      </c>
      <c r="J12" s="43">
        <v>850</v>
      </c>
      <c r="K12" s="44"/>
      <c r="L12" s="44"/>
      <c r="M12" s="43">
        <f>N12*10%+N12</f>
        <v>935</v>
      </c>
      <c r="N12" s="43">
        <v>850</v>
      </c>
      <c r="O12" s="44"/>
      <c r="P12" s="44"/>
      <c r="Q12" s="43">
        <f>R12*10%+R12</f>
        <v>935</v>
      </c>
      <c r="R12" s="43">
        <f>S12+T12</f>
        <v>850</v>
      </c>
      <c r="S12" s="43">
        <v>850</v>
      </c>
      <c r="T12" s="121"/>
      <c r="U12" s="121">
        <f>V12+W12</f>
        <v>0</v>
      </c>
      <c r="V12" s="121"/>
      <c r="W12" s="116"/>
      <c r="X12" s="121"/>
      <c r="Y12" s="39"/>
      <c r="Z12" s="26"/>
    </row>
    <row r="13" spans="1:26" ht="30.75">
      <c r="A13" s="36" t="s">
        <v>57</v>
      </c>
      <c r="B13" s="45" t="s">
        <v>169</v>
      </c>
      <c r="C13" s="402"/>
      <c r="D13" s="39" t="s">
        <v>167</v>
      </c>
      <c r="E13" s="40">
        <v>8000956</v>
      </c>
      <c r="F13" s="40">
        <v>280.29199999999997</v>
      </c>
      <c r="G13" s="41">
        <v>2023</v>
      </c>
      <c r="H13" s="42" t="s">
        <v>170</v>
      </c>
      <c r="I13" s="43">
        <f t="shared" ref="I13:I30" si="3">J13*10%+J13</f>
        <v>880</v>
      </c>
      <c r="J13" s="43">
        <v>800</v>
      </c>
      <c r="K13" s="44"/>
      <c r="L13" s="44"/>
      <c r="M13" s="43">
        <f t="shared" ref="M13:M30" si="4">N13*10%+N13</f>
        <v>880</v>
      </c>
      <c r="N13" s="43">
        <v>800</v>
      </c>
      <c r="O13" s="44"/>
      <c r="P13" s="44"/>
      <c r="Q13" s="43">
        <f t="shared" ref="Q13:Q30" si="5">R13*10%+R13</f>
        <v>880</v>
      </c>
      <c r="R13" s="43">
        <f t="shared" ref="R13:R30" si="6">S13+T13</f>
        <v>800</v>
      </c>
      <c r="S13" s="43">
        <v>800</v>
      </c>
      <c r="T13" s="121"/>
      <c r="U13" s="121">
        <f t="shared" ref="U13:U30" si="7">V13+W13</f>
        <v>0</v>
      </c>
      <c r="V13" s="121"/>
      <c r="W13" s="116"/>
      <c r="X13" s="121"/>
      <c r="Y13" s="39"/>
      <c r="Z13" s="26"/>
    </row>
    <row r="14" spans="1:26" ht="19.5" customHeight="1">
      <c r="A14" s="36" t="s">
        <v>58</v>
      </c>
      <c r="B14" s="45" t="s">
        <v>171</v>
      </c>
      <c r="C14" s="402"/>
      <c r="D14" s="39" t="s">
        <v>167</v>
      </c>
      <c r="E14" s="40">
        <v>8003899</v>
      </c>
      <c r="F14" s="40">
        <v>280.29199999999997</v>
      </c>
      <c r="G14" s="41">
        <v>2023</v>
      </c>
      <c r="H14" s="42" t="s">
        <v>172</v>
      </c>
      <c r="I14" s="43">
        <f t="shared" si="3"/>
        <v>550</v>
      </c>
      <c r="J14" s="43">
        <v>500</v>
      </c>
      <c r="K14" s="44"/>
      <c r="L14" s="44"/>
      <c r="M14" s="43">
        <f t="shared" si="4"/>
        <v>550</v>
      </c>
      <c r="N14" s="43">
        <v>500</v>
      </c>
      <c r="O14" s="44"/>
      <c r="P14" s="44"/>
      <c r="Q14" s="43">
        <f t="shared" si="5"/>
        <v>550</v>
      </c>
      <c r="R14" s="43">
        <f t="shared" si="6"/>
        <v>500</v>
      </c>
      <c r="S14" s="43">
        <v>500</v>
      </c>
      <c r="T14" s="121"/>
      <c r="U14" s="121">
        <f t="shared" si="7"/>
        <v>0</v>
      </c>
      <c r="V14" s="121"/>
      <c r="W14" s="116"/>
      <c r="X14" s="121"/>
      <c r="Y14" s="39"/>
      <c r="Z14" s="26"/>
    </row>
    <row r="15" spans="1:26" ht="19.5" customHeight="1">
      <c r="A15" s="36" t="s">
        <v>59</v>
      </c>
      <c r="B15" s="45" t="s">
        <v>173</v>
      </c>
      <c r="C15" s="402"/>
      <c r="D15" s="39" t="s">
        <v>167</v>
      </c>
      <c r="E15" s="40">
        <v>8002514</v>
      </c>
      <c r="F15" s="40">
        <v>280.29199999999997</v>
      </c>
      <c r="G15" s="41">
        <v>2023</v>
      </c>
      <c r="H15" s="42" t="s">
        <v>174</v>
      </c>
      <c r="I15" s="43">
        <f t="shared" si="3"/>
        <v>220</v>
      </c>
      <c r="J15" s="43">
        <v>200</v>
      </c>
      <c r="K15" s="44"/>
      <c r="L15" s="44"/>
      <c r="M15" s="43">
        <f t="shared" si="4"/>
        <v>220</v>
      </c>
      <c r="N15" s="43">
        <v>200</v>
      </c>
      <c r="O15" s="44"/>
      <c r="P15" s="44"/>
      <c r="Q15" s="43">
        <f t="shared" si="5"/>
        <v>220</v>
      </c>
      <c r="R15" s="43">
        <f t="shared" si="6"/>
        <v>200</v>
      </c>
      <c r="S15" s="43">
        <v>200</v>
      </c>
      <c r="T15" s="121"/>
      <c r="U15" s="121">
        <f t="shared" si="7"/>
        <v>0</v>
      </c>
      <c r="V15" s="121"/>
      <c r="W15" s="116"/>
      <c r="X15" s="121"/>
      <c r="Y15" s="39"/>
      <c r="Z15" s="26"/>
    </row>
    <row r="16" spans="1:26" ht="19.5" customHeight="1">
      <c r="A16" s="36" t="s">
        <v>60</v>
      </c>
      <c r="B16" s="37" t="s">
        <v>175</v>
      </c>
      <c r="C16" s="402"/>
      <c r="D16" s="39" t="s">
        <v>167</v>
      </c>
      <c r="E16" s="40">
        <v>8000927</v>
      </c>
      <c r="F16" s="40">
        <v>280.33800000000002</v>
      </c>
      <c r="G16" s="41">
        <v>2023</v>
      </c>
      <c r="H16" s="42" t="s">
        <v>176</v>
      </c>
      <c r="I16" s="43">
        <f t="shared" si="3"/>
        <v>55</v>
      </c>
      <c r="J16" s="43">
        <v>50</v>
      </c>
      <c r="K16" s="44"/>
      <c r="L16" s="44"/>
      <c r="M16" s="43">
        <f t="shared" si="4"/>
        <v>55</v>
      </c>
      <c r="N16" s="43">
        <v>50</v>
      </c>
      <c r="O16" s="44"/>
      <c r="P16" s="44"/>
      <c r="Q16" s="43">
        <f t="shared" si="5"/>
        <v>55</v>
      </c>
      <c r="R16" s="43">
        <f t="shared" si="6"/>
        <v>50</v>
      </c>
      <c r="S16" s="43">
        <v>50</v>
      </c>
      <c r="T16" s="121"/>
      <c r="U16" s="121">
        <f t="shared" si="7"/>
        <v>0</v>
      </c>
      <c r="V16" s="121"/>
      <c r="W16" s="116"/>
      <c r="X16" s="121"/>
      <c r="Y16" s="39"/>
      <c r="Z16" s="26"/>
    </row>
    <row r="17" spans="1:26" ht="19.5" customHeight="1">
      <c r="A17" s="36" t="s">
        <v>109</v>
      </c>
      <c r="B17" s="37" t="s">
        <v>177</v>
      </c>
      <c r="C17" s="402"/>
      <c r="D17" s="39" t="s">
        <v>167</v>
      </c>
      <c r="E17" s="40">
        <v>8000926</v>
      </c>
      <c r="F17" s="40">
        <v>280.33800000000002</v>
      </c>
      <c r="G17" s="41">
        <v>2023</v>
      </c>
      <c r="H17" s="42" t="s">
        <v>178</v>
      </c>
      <c r="I17" s="43">
        <f t="shared" si="3"/>
        <v>55</v>
      </c>
      <c r="J17" s="43">
        <v>50</v>
      </c>
      <c r="K17" s="44"/>
      <c r="L17" s="44"/>
      <c r="M17" s="43">
        <f t="shared" si="4"/>
        <v>55</v>
      </c>
      <c r="N17" s="43">
        <v>50</v>
      </c>
      <c r="O17" s="44"/>
      <c r="P17" s="44"/>
      <c r="Q17" s="43">
        <f t="shared" si="5"/>
        <v>55</v>
      </c>
      <c r="R17" s="43">
        <f t="shared" si="6"/>
        <v>50</v>
      </c>
      <c r="S17" s="43">
        <v>50</v>
      </c>
      <c r="T17" s="121"/>
      <c r="U17" s="121">
        <f t="shared" si="7"/>
        <v>0</v>
      </c>
      <c r="V17" s="121"/>
      <c r="W17" s="116"/>
      <c r="X17" s="121"/>
      <c r="Y17" s="39"/>
      <c r="Z17" s="26"/>
    </row>
    <row r="18" spans="1:26" ht="19.5" customHeight="1">
      <c r="A18" s="36" t="s">
        <v>110</v>
      </c>
      <c r="B18" s="37" t="s">
        <v>179</v>
      </c>
      <c r="C18" s="402"/>
      <c r="D18" s="39" t="s">
        <v>167</v>
      </c>
      <c r="E18" s="40">
        <v>8000942</v>
      </c>
      <c r="F18" s="40">
        <v>280.33800000000002</v>
      </c>
      <c r="G18" s="41">
        <v>2023</v>
      </c>
      <c r="H18" s="42" t="s">
        <v>180</v>
      </c>
      <c r="I18" s="43">
        <f t="shared" si="3"/>
        <v>55</v>
      </c>
      <c r="J18" s="43">
        <v>50</v>
      </c>
      <c r="K18" s="44"/>
      <c r="L18" s="44"/>
      <c r="M18" s="43">
        <f t="shared" si="4"/>
        <v>55</v>
      </c>
      <c r="N18" s="43">
        <v>50</v>
      </c>
      <c r="O18" s="44"/>
      <c r="P18" s="44"/>
      <c r="Q18" s="43">
        <f t="shared" si="5"/>
        <v>55</v>
      </c>
      <c r="R18" s="43">
        <f t="shared" si="6"/>
        <v>50</v>
      </c>
      <c r="S18" s="43">
        <v>50</v>
      </c>
      <c r="T18" s="121"/>
      <c r="U18" s="121">
        <f t="shared" si="7"/>
        <v>0</v>
      </c>
      <c r="V18" s="121"/>
      <c r="W18" s="116"/>
      <c r="X18" s="121"/>
      <c r="Y18" s="39"/>
      <c r="Z18" s="26"/>
    </row>
    <row r="19" spans="1:26" ht="19.5" customHeight="1">
      <c r="A19" s="36" t="s">
        <v>111</v>
      </c>
      <c r="B19" s="37" t="s">
        <v>181</v>
      </c>
      <c r="C19" s="402"/>
      <c r="D19" s="39" t="s">
        <v>167</v>
      </c>
      <c r="E19" s="40">
        <v>8000909</v>
      </c>
      <c r="F19" s="40">
        <v>280.33800000000002</v>
      </c>
      <c r="G19" s="41">
        <v>2023</v>
      </c>
      <c r="H19" s="42" t="s">
        <v>182</v>
      </c>
      <c r="I19" s="43">
        <f t="shared" si="3"/>
        <v>55</v>
      </c>
      <c r="J19" s="43">
        <v>50</v>
      </c>
      <c r="K19" s="44"/>
      <c r="L19" s="44"/>
      <c r="M19" s="43">
        <f t="shared" si="4"/>
        <v>55</v>
      </c>
      <c r="N19" s="43">
        <v>50</v>
      </c>
      <c r="O19" s="44"/>
      <c r="P19" s="44"/>
      <c r="Q19" s="43">
        <f t="shared" si="5"/>
        <v>55</v>
      </c>
      <c r="R19" s="43">
        <f t="shared" si="6"/>
        <v>50</v>
      </c>
      <c r="S19" s="43">
        <v>50</v>
      </c>
      <c r="T19" s="121"/>
      <c r="U19" s="121">
        <f t="shared" si="7"/>
        <v>0</v>
      </c>
      <c r="V19" s="121"/>
      <c r="W19" s="116"/>
      <c r="X19" s="121"/>
      <c r="Y19" s="39"/>
      <c r="Z19" s="26"/>
    </row>
    <row r="20" spans="1:26" ht="19.5" customHeight="1">
      <c r="A20" s="36" t="s">
        <v>112</v>
      </c>
      <c r="B20" s="37" t="s">
        <v>183</v>
      </c>
      <c r="C20" s="402"/>
      <c r="D20" s="39" t="s">
        <v>167</v>
      </c>
      <c r="E20" s="40">
        <v>8000908</v>
      </c>
      <c r="F20" s="40">
        <v>280.33800000000002</v>
      </c>
      <c r="G20" s="41">
        <v>2023</v>
      </c>
      <c r="H20" s="42" t="s">
        <v>184</v>
      </c>
      <c r="I20" s="43">
        <f t="shared" si="3"/>
        <v>55</v>
      </c>
      <c r="J20" s="43">
        <v>50</v>
      </c>
      <c r="K20" s="46"/>
      <c r="L20" s="46"/>
      <c r="M20" s="43">
        <f t="shared" si="4"/>
        <v>55</v>
      </c>
      <c r="N20" s="43">
        <v>50</v>
      </c>
      <c r="O20" s="46"/>
      <c r="P20" s="46"/>
      <c r="Q20" s="43">
        <f t="shared" si="5"/>
        <v>55</v>
      </c>
      <c r="R20" s="43">
        <f t="shared" si="6"/>
        <v>50</v>
      </c>
      <c r="S20" s="43">
        <v>50</v>
      </c>
      <c r="T20" s="107"/>
      <c r="U20" s="121">
        <f t="shared" si="7"/>
        <v>0</v>
      </c>
      <c r="V20" s="107"/>
      <c r="W20" s="327"/>
      <c r="X20" s="107"/>
      <c r="Y20" s="47"/>
      <c r="Z20" s="29"/>
    </row>
    <row r="21" spans="1:26" ht="19.5" customHeight="1">
      <c r="A21" s="36" t="s">
        <v>113</v>
      </c>
      <c r="B21" s="37" t="s">
        <v>185</v>
      </c>
      <c r="C21" s="402"/>
      <c r="D21" s="39" t="s">
        <v>167</v>
      </c>
      <c r="E21" s="40">
        <v>8000907</v>
      </c>
      <c r="F21" s="40">
        <v>280.33800000000002</v>
      </c>
      <c r="G21" s="41">
        <v>2023</v>
      </c>
      <c r="H21" s="42" t="s">
        <v>186</v>
      </c>
      <c r="I21" s="43">
        <f t="shared" si="3"/>
        <v>55</v>
      </c>
      <c r="J21" s="43">
        <v>50</v>
      </c>
      <c r="K21" s="44"/>
      <c r="L21" s="44"/>
      <c r="M21" s="43">
        <f t="shared" si="4"/>
        <v>55</v>
      </c>
      <c r="N21" s="43">
        <v>50</v>
      </c>
      <c r="O21" s="44"/>
      <c r="P21" s="44"/>
      <c r="Q21" s="43">
        <f t="shared" si="5"/>
        <v>55</v>
      </c>
      <c r="R21" s="43">
        <f t="shared" si="6"/>
        <v>50</v>
      </c>
      <c r="S21" s="43">
        <v>50</v>
      </c>
      <c r="T21" s="121"/>
      <c r="U21" s="121">
        <f t="shared" si="7"/>
        <v>0</v>
      </c>
      <c r="V21" s="121"/>
      <c r="W21" s="116"/>
      <c r="X21" s="121"/>
      <c r="Y21" s="39"/>
      <c r="Z21" s="26"/>
    </row>
    <row r="22" spans="1:26" ht="19.5" customHeight="1">
      <c r="A22" s="36" t="s">
        <v>114</v>
      </c>
      <c r="B22" s="37" t="s">
        <v>187</v>
      </c>
      <c r="C22" s="402"/>
      <c r="D22" s="39" t="s">
        <v>167</v>
      </c>
      <c r="E22" s="40">
        <v>8000906</v>
      </c>
      <c r="F22" s="40">
        <v>280.33800000000002</v>
      </c>
      <c r="G22" s="41">
        <v>2023</v>
      </c>
      <c r="H22" s="42" t="s">
        <v>188</v>
      </c>
      <c r="I22" s="43">
        <f t="shared" si="3"/>
        <v>55</v>
      </c>
      <c r="J22" s="43">
        <v>50</v>
      </c>
      <c r="K22" s="44"/>
      <c r="L22" s="44"/>
      <c r="M22" s="43">
        <f t="shared" si="4"/>
        <v>55</v>
      </c>
      <c r="N22" s="43">
        <v>50</v>
      </c>
      <c r="O22" s="44"/>
      <c r="P22" s="44"/>
      <c r="Q22" s="43">
        <f t="shared" si="5"/>
        <v>55</v>
      </c>
      <c r="R22" s="43">
        <f t="shared" si="6"/>
        <v>50</v>
      </c>
      <c r="S22" s="43">
        <v>50</v>
      </c>
      <c r="T22" s="121"/>
      <c r="U22" s="121">
        <f t="shared" si="7"/>
        <v>0</v>
      </c>
      <c r="V22" s="121"/>
      <c r="W22" s="116"/>
      <c r="X22" s="121"/>
      <c r="Y22" s="39"/>
      <c r="Z22" s="26"/>
    </row>
    <row r="23" spans="1:26" ht="19.5" customHeight="1">
      <c r="A23" s="36" t="s">
        <v>115</v>
      </c>
      <c r="B23" s="37" t="s">
        <v>189</v>
      </c>
      <c r="C23" s="402"/>
      <c r="D23" s="39" t="s">
        <v>167</v>
      </c>
      <c r="E23" s="40">
        <v>8000905</v>
      </c>
      <c r="F23" s="40">
        <v>280.33800000000002</v>
      </c>
      <c r="G23" s="41">
        <v>2023</v>
      </c>
      <c r="H23" s="42" t="s">
        <v>190</v>
      </c>
      <c r="I23" s="43">
        <f t="shared" si="3"/>
        <v>55</v>
      </c>
      <c r="J23" s="43">
        <v>50</v>
      </c>
      <c r="K23" s="46"/>
      <c r="L23" s="46"/>
      <c r="M23" s="43">
        <f t="shared" si="4"/>
        <v>55</v>
      </c>
      <c r="N23" s="43">
        <v>50</v>
      </c>
      <c r="O23" s="46"/>
      <c r="P23" s="46"/>
      <c r="Q23" s="43">
        <f t="shared" si="5"/>
        <v>55</v>
      </c>
      <c r="R23" s="43">
        <f t="shared" si="6"/>
        <v>50</v>
      </c>
      <c r="S23" s="43">
        <v>50</v>
      </c>
      <c r="T23" s="107"/>
      <c r="U23" s="121">
        <f t="shared" si="7"/>
        <v>0</v>
      </c>
      <c r="V23" s="107"/>
      <c r="W23" s="327"/>
      <c r="X23" s="107"/>
      <c r="Y23" s="47"/>
      <c r="Z23" s="29"/>
    </row>
    <row r="24" spans="1:26" ht="30.75">
      <c r="A24" s="36" t="s">
        <v>116</v>
      </c>
      <c r="B24" s="37" t="s">
        <v>191</v>
      </c>
      <c r="C24" s="402"/>
      <c r="D24" s="39" t="s">
        <v>167</v>
      </c>
      <c r="E24" s="40">
        <v>8000904</v>
      </c>
      <c r="F24" s="40" t="s">
        <v>192</v>
      </c>
      <c r="G24" s="41">
        <v>2023</v>
      </c>
      <c r="H24" s="42" t="s">
        <v>193</v>
      </c>
      <c r="I24" s="43">
        <f t="shared" si="3"/>
        <v>660</v>
      </c>
      <c r="J24" s="43">
        <v>600</v>
      </c>
      <c r="K24" s="44"/>
      <c r="L24" s="44"/>
      <c r="M24" s="43">
        <f t="shared" si="4"/>
        <v>660</v>
      </c>
      <c r="N24" s="43">
        <v>600</v>
      </c>
      <c r="O24" s="44"/>
      <c r="P24" s="44"/>
      <c r="Q24" s="43">
        <f t="shared" si="5"/>
        <v>660</v>
      </c>
      <c r="R24" s="43">
        <f t="shared" si="6"/>
        <v>600</v>
      </c>
      <c r="S24" s="43">
        <v>600</v>
      </c>
      <c r="T24" s="121"/>
      <c r="U24" s="121">
        <f t="shared" si="7"/>
        <v>0</v>
      </c>
      <c r="V24" s="121"/>
      <c r="W24" s="116"/>
      <c r="X24" s="121"/>
      <c r="Y24" s="39"/>
      <c r="Z24" s="26"/>
    </row>
    <row r="25" spans="1:26" ht="30.75">
      <c r="A25" s="36" t="s">
        <v>118</v>
      </c>
      <c r="B25" s="37" t="s">
        <v>194</v>
      </c>
      <c r="C25" s="402"/>
      <c r="D25" s="39" t="s">
        <v>167</v>
      </c>
      <c r="E25" s="40">
        <v>8000903</v>
      </c>
      <c r="F25" s="40" t="s">
        <v>195</v>
      </c>
      <c r="G25" s="41">
        <v>2023</v>
      </c>
      <c r="H25" s="42" t="s">
        <v>196</v>
      </c>
      <c r="I25" s="43">
        <f t="shared" si="3"/>
        <v>880</v>
      </c>
      <c r="J25" s="43">
        <v>800</v>
      </c>
      <c r="K25" s="44"/>
      <c r="L25" s="44"/>
      <c r="M25" s="43">
        <f t="shared" si="4"/>
        <v>880</v>
      </c>
      <c r="N25" s="43">
        <v>800</v>
      </c>
      <c r="O25" s="44"/>
      <c r="P25" s="44"/>
      <c r="Q25" s="43">
        <f t="shared" si="5"/>
        <v>880</v>
      </c>
      <c r="R25" s="43">
        <f t="shared" si="6"/>
        <v>800</v>
      </c>
      <c r="S25" s="43">
        <v>800</v>
      </c>
      <c r="T25" s="121"/>
      <c r="U25" s="121">
        <f t="shared" si="7"/>
        <v>0</v>
      </c>
      <c r="V25" s="121"/>
      <c r="W25" s="116"/>
      <c r="X25" s="121"/>
      <c r="Y25" s="39"/>
      <c r="Z25" s="26"/>
    </row>
    <row r="26" spans="1:26" ht="23.25">
      <c r="A26" s="36" t="s">
        <v>119</v>
      </c>
      <c r="B26" s="37" t="s">
        <v>197</v>
      </c>
      <c r="C26" s="401"/>
      <c r="D26" s="39" t="s">
        <v>167</v>
      </c>
      <c r="E26" s="40">
        <v>8000912</v>
      </c>
      <c r="F26" s="40" t="s">
        <v>198</v>
      </c>
      <c r="G26" s="41">
        <v>2023</v>
      </c>
      <c r="H26" s="42" t="s">
        <v>199</v>
      </c>
      <c r="I26" s="43">
        <f t="shared" si="3"/>
        <v>1100</v>
      </c>
      <c r="J26" s="43">
        <v>1000</v>
      </c>
      <c r="K26" s="44"/>
      <c r="L26" s="44"/>
      <c r="M26" s="43">
        <f t="shared" si="4"/>
        <v>1100</v>
      </c>
      <c r="N26" s="43">
        <v>1000</v>
      </c>
      <c r="O26" s="44"/>
      <c r="P26" s="44"/>
      <c r="Q26" s="43">
        <f t="shared" si="5"/>
        <v>1100</v>
      </c>
      <c r="R26" s="43">
        <f t="shared" si="6"/>
        <v>1000</v>
      </c>
      <c r="S26" s="43">
        <v>1000</v>
      </c>
      <c r="T26" s="121"/>
      <c r="U26" s="121">
        <f t="shared" si="7"/>
        <v>0</v>
      </c>
      <c r="V26" s="121"/>
      <c r="W26" s="116"/>
      <c r="X26" s="121"/>
      <c r="Y26" s="39"/>
      <c r="Z26" s="26"/>
    </row>
    <row r="27" spans="1:26" ht="42.75" customHeight="1">
      <c r="A27" s="36" t="s">
        <v>120</v>
      </c>
      <c r="B27" s="48" t="s">
        <v>201</v>
      </c>
      <c r="C27" s="400" t="s">
        <v>149</v>
      </c>
      <c r="D27" s="39" t="s">
        <v>136</v>
      </c>
      <c r="E27" s="39"/>
      <c r="F27" s="39"/>
      <c r="G27" s="49">
        <v>2023</v>
      </c>
      <c r="H27" s="50"/>
      <c r="I27" s="43">
        <f t="shared" si="3"/>
        <v>2200</v>
      </c>
      <c r="J27" s="43">
        <v>2000</v>
      </c>
      <c r="K27" s="44"/>
      <c r="L27" s="44"/>
      <c r="M27" s="43">
        <f t="shared" si="4"/>
        <v>2200</v>
      </c>
      <c r="N27" s="43">
        <v>2000</v>
      </c>
      <c r="O27" s="44"/>
      <c r="P27" s="44"/>
      <c r="Q27" s="43">
        <f t="shared" si="5"/>
        <v>2200</v>
      </c>
      <c r="R27" s="43">
        <f t="shared" si="6"/>
        <v>2000</v>
      </c>
      <c r="S27" s="43">
        <v>2000</v>
      </c>
      <c r="T27" s="121"/>
      <c r="U27" s="121">
        <f t="shared" si="7"/>
        <v>0</v>
      </c>
      <c r="V27" s="121"/>
      <c r="W27" s="116"/>
      <c r="X27" s="121"/>
      <c r="Y27" s="39"/>
      <c r="Z27" s="26"/>
    </row>
    <row r="28" spans="1:26" ht="41.25" customHeight="1">
      <c r="A28" s="36" t="s">
        <v>121</v>
      </c>
      <c r="B28" s="48" t="s">
        <v>202</v>
      </c>
      <c r="C28" s="401"/>
      <c r="D28" s="39" t="s">
        <v>136</v>
      </c>
      <c r="E28" s="39"/>
      <c r="F28" s="39"/>
      <c r="G28" s="49">
        <v>2023</v>
      </c>
      <c r="H28" s="50"/>
      <c r="I28" s="43">
        <f t="shared" si="3"/>
        <v>2200</v>
      </c>
      <c r="J28" s="43">
        <v>2000</v>
      </c>
      <c r="K28" s="44"/>
      <c r="L28" s="44"/>
      <c r="M28" s="43">
        <f t="shared" si="4"/>
        <v>2200</v>
      </c>
      <c r="N28" s="43">
        <v>2000</v>
      </c>
      <c r="O28" s="44"/>
      <c r="P28" s="44"/>
      <c r="Q28" s="43">
        <f t="shared" si="5"/>
        <v>2200</v>
      </c>
      <c r="R28" s="43">
        <f t="shared" si="6"/>
        <v>2000</v>
      </c>
      <c r="S28" s="43">
        <v>2000</v>
      </c>
      <c r="T28" s="121"/>
      <c r="U28" s="121">
        <f t="shared" si="7"/>
        <v>0</v>
      </c>
      <c r="V28" s="121"/>
      <c r="W28" s="116"/>
      <c r="X28" s="121"/>
      <c r="Y28" s="39"/>
      <c r="Z28" s="26"/>
    </row>
    <row r="29" spans="1:26" ht="45" customHeight="1">
      <c r="A29" s="36" t="s">
        <v>124</v>
      </c>
      <c r="B29" s="48" t="s">
        <v>200</v>
      </c>
      <c r="C29" s="400" t="s">
        <v>135</v>
      </c>
      <c r="D29" s="39" t="s">
        <v>136</v>
      </c>
      <c r="E29" s="39"/>
      <c r="F29" s="39"/>
      <c r="G29" s="49">
        <v>2023</v>
      </c>
      <c r="H29" s="50"/>
      <c r="I29" s="43">
        <f t="shared" ref="I29" si="8">J29*10%+J29</f>
        <v>880</v>
      </c>
      <c r="J29" s="43">
        <v>800</v>
      </c>
      <c r="K29" s="44"/>
      <c r="L29" s="44"/>
      <c r="M29" s="43">
        <f t="shared" ref="M29" si="9">N29*10%+N29</f>
        <v>880</v>
      </c>
      <c r="N29" s="43">
        <v>800</v>
      </c>
      <c r="O29" s="44"/>
      <c r="P29" s="44"/>
      <c r="Q29" s="43">
        <f t="shared" ref="Q29" si="10">R29*10%+R29</f>
        <v>880</v>
      </c>
      <c r="R29" s="43">
        <f t="shared" si="6"/>
        <v>800</v>
      </c>
      <c r="S29" s="43">
        <v>800</v>
      </c>
      <c r="T29" s="121"/>
      <c r="U29" s="121">
        <f t="shared" si="7"/>
        <v>0</v>
      </c>
      <c r="V29" s="121"/>
      <c r="W29" s="116"/>
      <c r="X29" s="121"/>
      <c r="Y29" s="39"/>
      <c r="Z29" s="26"/>
    </row>
    <row r="30" spans="1:26" ht="22.5" customHeight="1">
      <c r="A30" s="36" t="s">
        <v>125</v>
      </c>
      <c r="B30" s="48" t="s">
        <v>203</v>
      </c>
      <c r="C30" s="401"/>
      <c r="D30" s="39" t="s">
        <v>136</v>
      </c>
      <c r="E30" s="39"/>
      <c r="F30" s="39"/>
      <c r="G30" s="49">
        <v>2023</v>
      </c>
      <c r="H30" s="50"/>
      <c r="I30" s="43">
        <f t="shared" si="3"/>
        <v>55</v>
      </c>
      <c r="J30" s="43">
        <v>50</v>
      </c>
      <c r="K30" s="44"/>
      <c r="L30" s="44"/>
      <c r="M30" s="43">
        <f t="shared" si="4"/>
        <v>55</v>
      </c>
      <c r="N30" s="43">
        <v>50</v>
      </c>
      <c r="O30" s="44"/>
      <c r="P30" s="44"/>
      <c r="Q30" s="43">
        <f t="shared" si="5"/>
        <v>55</v>
      </c>
      <c r="R30" s="43">
        <f t="shared" si="6"/>
        <v>50</v>
      </c>
      <c r="S30" s="43">
        <v>50</v>
      </c>
      <c r="T30" s="121"/>
      <c r="U30" s="121">
        <f t="shared" si="7"/>
        <v>0</v>
      </c>
      <c r="V30" s="121"/>
      <c r="W30" s="116"/>
      <c r="X30" s="121"/>
      <c r="Y30" s="39"/>
      <c r="Z30" s="26"/>
    </row>
    <row r="31" spans="1:26" s="130" customFormat="1" ht="34.5" customHeight="1">
      <c r="A31" s="212" t="s">
        <v>145</v>
      </c>
      <c r="B31" s="212" t="s">
        <v>757</v>
      </c>
      <c r="C31" s="212"/>
      <c r="D31" s="212"/>
      <c r="E31" s="213"/>
      <c r="F31" s="214"/>
      <c r="G31" s="214"/>
      <c r="H31" s="214"/>
      <c r="I31" s="215"/>
      <c r="J31" s="215"/>
      <c r="K31" s="215"/>
      <c r="L31" s="215"/>
      <c r="M31" s="215"/>
      <c r="N31" s="214"/>
      <c r="O31" s="214"/>
      <c r="P31" s="214"/>
      <c r="Q31" s="214"/>
      <c r="R31" s="216">
        <f>T31</f>
        <v>8720.5684999999994</v>
      </c>
      <c r="S31" s="217"/>
      <c r="T31" s="215">
        <f>SUM(T33:T52)</f>
        <v>8720.5684999999994</v>
      </c>
      <c r="U31" s="215">
        <f>SUM(U33:U52)</f>
        <v>4453.0230000000001</v>
      </c>
      <c r="V31" s="215">
        <f t="shared" ref="V31" si="11">SUM(V33:V52)</f>
        <v>0</v>
      </c>
      <c r="W31" s="215">
        <f>SUM(W33:W52)</f>
        <v>4453.0230000000001</v>
      </c>
      <c r="X31" s="215">
        <f>U31/R31*100</f>
        <v>51.063448443756855</v>
      </c>
      <c r="Y31" s="214"/>
    </row>
    <row r="32" spans="1:26" s="211" customFormat="1" ht="27" hidden="1">
      <c r="A32" s="164">
        <v>1</v>
      </c>
      <c r="B32" s="189" t="s">
        <v>646</v>
      </c>
      <c r="C32" s="188"/>
      <c r="D32" s="188"/>
      <c r="E32" s="168"/>
      <c r="F32" s="165"/>
      <c r="G32" s="165"/>
      <c r="H32" s="165"/>
      <c r="I32" s="207"/>
      <c r="J32" s="207"/>
      <c r="K32" s="207"/>
      <c r="L32" s="207"/>
      <c r="M32" s="207"/>
      <c r="N32" s="208"/>
      <c r="O32" s="208"/>
      <c r="P32" s="208"/>
      <c r="Q32" s="208"/>
      <c r="R32" s="209">
        <f t="shared" ref="R32:R52" si="12">T32</f>
        <v>8720.5684999999994</v>
      </c>
      <c r="S32" s="210"/>
      <c r="T32" s="207">
        <f>Sheet1!H91</f>
        <v>8720.5684999999994</v>
      </c>
      <c r="U32" s="207"/>
      <c r="V32" s="207"/>
      <c r="W32" s="209"/>
      <c r="X32" s="122">
        <f t="shared" ref="X32:X50" si="13">U32/R32*100</f>
        <v>0</v>
      </c>
      <c r="Y32" s="208"/>
    </row>
    <row r="33" spans="1:26" ht="27.75">
      <c r="A33" s="175">
        <v>1</v>
      </c>
      <c r="B33" s="179" t="s">
        <v>647</v>
      </c>
      <c r="C33" s="399" t="s">
        <v>691</v>
      </c>
      <c r="D33" s="400" t="s">
        <v>123</v>
      </c>
      <c r="E33" s="149" t="s">
        <v>648</v>
      </c>
      <c r="F33" s="193"/>
      <c r="G33" s="193"/>
      <c r="H33" s="193"/>
      <c r="I33" s="194"/>
      <c r="J33" s="194"/>
      <c r="K33" s="194"/>
      <c r="L33" s="194"/>
      <c r="M33" s="194"/>
      <c r="N33" s="193"/>
      <c r="O33" s="193"/>
      <c r="P33" s="193"/>
      <c r="Q33" s="193"/>
      <c r="R33" s="205">
        <f t="shared" si="12"/>
        <v>2.5019999999999527</v>
      </c>
      <c r="S33" s="195"/>
      <c r="T33" s="194">
        <f>Sheet1!H92</f>
        <v>2.5019999999999527</v>
      </c>
      <c r="U33" s="194">
        <f t="shared" ref="U33:U52" si="14">V33+W33</f>
        <v>2.5019999999999998</v>
      </c>
      <c r="V33" s="194"/>
      <c r="W33" s="338">
        <v>2.5019999999999998</v>
      </c>
      <c r="X33" s="122">
        <f t="shared" si="13"/>
        <v>100.00000000000189</v>
      </c>
      <c r="Y33" s="193"/>
    </row>
    <row r="34" spans="1:26" ht="27.75">
      <c r="A34" s="175">
        <v>2</v>
      </c>
      <c r="B34" s="179" t="s">
        <v>649</v>
      </c>
      <c r="C34" s="399"/>
      <c r="D34" s="401"/>
      <c r="E34" s="149" t="s">
        <v>650</v>
      </c>
      <c r="F34" s="193"/>
      <c r="G34" s="193"/>
      <c r="H34" s="193"/>
      <c r="I34" s="194"/>
      <c r="J34" s="194"/>
      <c r="K34" s="194"/>
      <c r="L34" s="194"/>
      <c r="M34" s="194"/>
      <c r="N34" s="193"/>
      <c r="O34" s="193"/>
      <c r="P34" s="193"/>
      <c r="Q34" s="193"/>
      <c r="R34" s="205">
        <f t="shared" si="12"/>
        <v>1.3949999999999818</v>
      </c>
      <c r="S34" s="195"/>
      <c r="T34" s="194">
        <f>Sheet1!H93</f>
        <v>1.3949999999999818</v>
      </c>
      <c r="U34" s="194">
        <f t="shared" si="14"/>
        <v>1.395</v>
      </c>
      <c r="V34" s="194"/>
      <c r="W34" s="338">
        <v>1.395</v>
      </c>
      <c r="X34" s="122">
        <f t="shared" si="13"/>
        <v>100.00000000000131</v>
      </c>
      <c r="Y34" s="193"/>
    </row>
    <row r="35" spans="1:26" ht="27.75">
      <c r="A35" s="175">
        <v>3</v>
      </c>
      <c r="B35" s="179" t="s">
        <v>651</v>
      </c>
      <c r="C35" s="157" t="s">
        <v>692</v>
      </c>
      <c r="D35" s="400" t="s">
        <v>127</v>
      </c>
      <c r="E35" s="149" t="s">
        <v>652</v>
      </c>
      <c r="F35" s="193"/>
      <c r="G35" s="193"/>
      <c r="H35" s="193"/>
      <c r="I35" s="194"/>
      <c r="J35" s="194"/>
      <c r="K35" s="194"/>
      <c r="L35" s="194"/>
      <c r="M35" s="194"/>
      <c r="N35" s="193"/>
      <c r="O35" s="193"/>
      <c r="P35" s="193"/>
      <c r="Q35" s="193"/>
      <c r="R35" s="205">
        <f t="shared" si="12"/>
        <v>6.5450000000000728</v>
      </c>
      <c r="S35" s="195"/>
      <c r="T35" s="194">
        <f>Sheet1!H94</f>
        <v>6.5450000000000728</v>
      </c>
      <c r="U35" s="194">
        <f t="shared" si="14"/>
        <v>0</v>
      </c>
      <c r="V35" s="194"/>
      <c r="W35" s="205"/>
      <c r="X35" s="122">
        <f t="shared" si="13"/>
        <v>0</v>
      </c>
      <c r="Y35" s="193"/>
    </row>
    <row r="36" spans="1:26" ht="27.75">
      <c r="A36" s="175">
        <v>4</v>
      </c>
      <c r="B36" s="179" t="s">
        <v>653</v>
      </c>
      <c r="C36" s="157" t="s">
        <v>654</v>
      </c>
      <c r="D36" s="402"/>
      <c r="E36" s="149" t="s">
        <v>655</v>
      </c>
      <c r="F36" s="193"/>
      <c r="G36" s="193"/>
      <c r="H36" s="193"/>
      <c r="I36" s="194"/>
      <c r="J36" s="194"/>
      <c r="K36" s="194"/>
      <c r="L36" s="194"/>
      <c r="M36" s="194"/>
      <c r="N36" s="193"/>
      <c r="O36" s="193"/>
      <c r="P36" s="193"/>
      <c r="Q36" s="193"/>
      <c r="R36" s="205">
        <f t="shared" si="12"/>
        <v>16.23599999999999</v>
      </c>
      <c r="S36" s="195"/>
      <c r="T36" s="194">
        <f>Sheet1!H95</f>
        <v>16.23599999999999</v>
      </c>
      <c r="U36" s="194">
        <f t="shared" si="14"/>
        <v>0</v>
      </c>
      <c r="V36" s="194"/>
      <c r="W36" s="205"/>
      <c r="X36" s="122">
        <f t="shared" si="13"/>
        <v>0</v>
      </c>
      <c r="Y36" s="193"/>
    </row>
    <row r="37" spans="1:26" ht="27.75">
      <c r="A37" s="175">
        <v>5</v>
      </c>
      <c r="B37" s="179" t="s">
        <v>656</v>
      </c>
      <c r="C37" s="157" t="s">
        <v>692</v>
      </c>
      <c r="D37" s="401"/>
      <c r="E37" s="149" t="s">
        <v>657</v>
      </c>
      <c r="F37" s="193"/>
      <c r="G37" s="193"/>
      <c r="H37" s="193"/>
      <c r="I37" s="194"/>
      <c r="J37" s="194"/>
      <c r="K37" s="194"/>
      <c r="L37" s="194"/>
      <c r="M37" s="194"/>
      <c r="N37" s="193"/>
      <c r="O37" s="193"/>
      <c r="P37" s="193"/>
      <c r="Q37" s="193"/>
      <c r="R37" s="205">
        <f t="shared" si="12"/>
        <v>1.40300000000002</v>
      </c>
      <c r="S37" s="195"/>
      <c r="T37" s="194">
        <f>Sheet1!H96</f>
        <v>1.40300000000002</v>
      </c>
      <c r="U37" s="194">
        <f t="shared" si="14"/>
        <v>0</v>
      </c>
      <c r="V37" s="194"/>
      <c r="W37" s="205"/>
      <c r="X37" s="122">
        <f t="shared" si="13"/>
        <v>0</v>
      </c>
      <c r="Y37" s="193"/>
    </row>
    <row r="38" spans="1:26" ht="27.75">
      <c r="A38" s="175">
        <v>6</v>
      </c>
      <c r="B38" s="179" t="s">
        <v>658</v>
      </c>
      <c r="C38" s="157" t="s">
        <v>693</v>
      </c>
      <c r="D38" s="400" t="s">
        <v>659</v>
      </c>
      <c r="E38" s="149" t="s">
        <v>660</v>
      </c>
      <c r="F38" s="193"/>
      <c r="G38" s="193"/>
      <c r="H38" s="193"/>
      <c r="I38" s="194"/>
      <c r="J38" s="194"/>
      <c r="K38" s="194"/>
      <c r="L38" s="194"/>
      <c r="M38" s="194"/>
      <c r="N38" s="193"/>
      <c r="O38" s="193"/>
      <c r="P38" s="193"/>
      <c r="Q38" s="193"/>
      <c r="R38" s="205">
        <f t="shared" si="12"/>
        <v>3.5984999999999445</v>
      </c>
      <c r="S38" s="195"/>
      <c r="T38" s="194">
        <f>Sheet1!H97</f>
        <v>3.5984999999999445</v>
      </c>
      <c r="U38" s="194">
        <f t="shared" si="14"/>
        <v>0</v>
      </c>
      <c r="V38" s="194"/>
      <c r="W38" s="205"/>
      <c r="X38" s="122">
        <f t="shared" si="13"/>
        <v>0</v>
      </c>
      <c r="Y38" s="193"/>
    </row>
    <row r="39" spans="1:26" ht="27.75">
      <c r="A39" s="175">
        <v>8</v>
      </c>
      <c r="B39" s="179" t="s">
        <v>661</v>
      </c>
      <c r="C39" s="157" t="s">
        <v>693</v>
      </c>
      <c r="D39" s="401"/>
      <c r="E39" s="149" t="s">
        <v>662</v>
      </c>
      <c r="F39" s="193"/>
      <c r="G39" s="193"/>
      <c r="H39" s="193"/>
      <c r="I39" s="194"/>
      <c r="J39" s="194"/>
      <c r="K39" s="194"/>
      <c r="L39" s="194"/>
      <c r="M39" s="194"/>
      <c r="N39" s="193"/>
      <c r="O39" s="193"/>
      <c r="P39" s="193"/>
      <c r="Q39" s="193"/>
      <c r="R39" s="205">
        <f t="shared" si="12"/>
        <v>2.5679999999999836</v>
      </c>
      <c r="S39" s="195"/>
      <c r="T39" s="194">
        <f>Sheet1!H98</f>
        <v>2.5679999999999836</v>
      </c>
      <c r="U39" s="194">
        <f t="shared" si="14"/>
        <v>0</v>
      </c>
      <c r="V39" s="194"/>
      <c r="W39" s="205"/>
      <c r="X39" s="122">
        <f t="shared" si="13"/>
        <v>0</v>
      </c>
      <c r="Y39" s="193"/>
    </row>
    <row r="40" spans="1:26">
      <c r="A40" s="175">
        <v>11</v>
      </c>
      <c r="B40" s="179" t="s">
        <v>663</v>
      </c>
      <c r="C40" s="399" t="s">
        <v>695</v>
      </c>
      <c r="D40" s="400" t="s">
        <v>133</v>
      </c>
      <c r="E40" s="149" t="s">
        <v>664</v>
      </c>
      <c r="F40" s="193"/>
      <c r="G40" s="193"/>
      <c r="H40" s="193"/>
      <c r="I40" s="194"/>
      <c r="J40" s="194"/>
      <c r="K40" s="194"/>
      <c r="L40" s="194"/>
      <c r="M40" s="194"/>
      <c r="N40" s="193"/>
      <c r="O40" s="193"/>
      <c r="P40" s="193"/>
      <c r="Q40" s="193"/>
      <c r="R40" s="205">
        <f t="shared" si="12"/>
        <v>906</v>
      </c>
      <c r="S40" s="195"/>
      <c r="T40" s="194">
        <f>Sheet1!H99</f>
        <v>906</v>
      </c>
      <c r="U40" s="194">
        <f t="shared" si="14"/>
        <v>906</v>
      </c>
      <c r="V40" s="194"/>
      <c r="W40" s="205">
        <v>906</v>
      </c>
      <c r="X40" s="122">
        <f t="shared" si="13"/>
        <v>100</v>
      </c>
      <c r="Y40" s="193"/>
    </row>
    <row r="41" spans="1:26">
      <c r="A41" s="175">
        <v>12</v>
      </c>
      <c r="B41" s="179" t="s">
        <v>665</v>
      </c>
      <c r="C41" s="399"/>
      <c r="D41" s="401"/>
      <c r="E41" s="149" t="s">
        <v>666</v>
      </c>
      <c r="F41" s="193"/>
      <c r="G41" s="193"/>
      <c r="H41" s="193"/>
      <c r="I41" s="194"/>
      <c r="J41" s="194"/>
      <c r="K41" s="194"/>
      <c r="L41" s="194"/>
      <c r="M41" s="194"/>
      <c r="N41" s="193"/>
      <c r="O41" s="193"/>
      <c r="P41" s="193"/>
      <c r="Q41" s="193"/>
      <c r="R41" s="205">
        <f t="shared" si="12"/>
        <v>800</v>
      </c>
      <c r="S41" s="195"/>
      <c r="T41" s="194">
        <f>Sheet1!H100</f>
        <v>800</v>
      </c>
      <c r="U41" s="194">
        <f t="shared" si="14"/>
        <v>800</v>
      </c>
      <c r="V41" s="194"/>
      <c r="W41" s="205">
        <v>800</v>
      </c>
      <c r="X41" s="136">
        <f t="shared" si="13"/>
        <v>100</v>
      </c>
      <c r="Y41" s="193"/>
    </row>
    <row r="42" spans="1:26">
      <c r="A42" s="175">
        <v>13</v>
      </c>
      <c r="B42" s="179" t="s">
        <v>667</v>
      </c>
      <c r="C42" s="399" t="s">
        <v>698</v>
      </c>
      <c r="D42" s="400" t="s">
        <v>134</v>
      </c>
      <c r="E42" s="149" t="s">
        <v>668</v>
      </c>
      <c r="F42" s="193"/>
      <c r="G42" s="193"/>
      <c r="H42" s="193"/>
      <c r="I42" s="194"/>
      <c r="J42" s="194"/>
      <c r="K42" s="194"/>
      <c r="L42" s="194"/>
      <c r="M42" s="194"/>
      <c r="N42" s="193"/>
      <c r="O42" s="193"/>
      <c r="P42" s="193"/>
      <c r="Q42" s="193"/>
      <c r="R42" s="205">
        <f t="shared" si="12"/>
        <v>1256</v>
      </c>
      <c r="S42" s="195"/>
      <c r="T42" s="194">
        <f>Sheet1!H101</f>
        <v>1256</v>
      </c>
      <c r="U42" s="194">
        <f t="shared" si="14"/>
        <v>1249.306</v>
      </c>
      <c r="V42" s="194"/>
      <c r="W42" s="18">
        <v>1249.306</v>
      </c>
      <c r="X42" s="136">
        <f t="shared" si="13"/>
        <v>99.46703821656051</v>
      </c>
      <c r="Y42" s="193"/>
    </row>
    <row r="43" spans="1:26">
      <c r="A43" s="175">
        <v>14</v>
      </c>
      <c r="B43" s="179" t="s">
        <v>669</v>
      </c>
      <c r="C43" s="399"/>
      <c r="D43" s="401"/>
      <c r="E43" s="149" t="s">
        <v>670</v>
      </c>
      <c r="F43" s="193"/>
      <c r="G43" s="193"/>
      <c r="H43" s="193"/>
      <c r="I43" s="194"/>
      <c r="J43" s="194"/>
      <c r="K43" s="194"/>
      <c r="L43" s="194"/>
      <c r="M43" s="194"/>
      <c r="N43" s="193"/>
      <c r="O43" s="193"/>
      <c r="P43" s="193"/>
      <c r="Q43" s="193"/>
      <c r="R43" s="205">
        <f t="shared" si="12"/>
        <v>450</v>
      </c>
      <c r="S43" s="195"/>
      <c r="T43" s="194">
        <f>Sheet1!H102</f>
        <v>450</v>
      </c>
      <c r="U43" s="194">
        <f t="shared" si="14"/>
        <v>449.64</v>
      </c>
      <c r="V43" s="194"/>
      <c r="W43" s="205">
        <v>449.64</v>
      </c>
      <c r="X43" s="136">
        <f t="shared" si="13"/>
        <v>99.92</v>
      </c>
      <c r="Y43" s="193"/>
      <c r="Z43" s="339"/>
    </row>
    <row r="44" spans="1:26">
      <c r="A44" s="175">
        <v>15</v>
      </c>
      <c r="B44" s="179" t="s">
        <v>671</v>
      </c>
      <c r="C44" s="399" t="s">
        <v>697</v>
      </c>
      <c r="D44" s="400" t="s">
        <v>136</v>
      </c>
      <c r="E44" s="149" t="s">
        <v>672</v>
      </c>
      <c r="F44" s="193"/>
      <c r="G44" s="193"/>
      <c r="H44" s="193"/>
      <c r="I44" s="194"/>
      <c r="J44" s="194"/>
      <c r="K44" s="194"/>
      <c r="L44" s="194"/>
      <c r="M44" s="194"/>
      <c r="N44" s="193"/>
      <c r="O44" s="193"/>
      <c r="P44" s="193"/>
      <c r="Q44" s="193"/>
      <c r="R44" s="205">
        <f t="shared" si="12"/>
        <v>900</v>
      </c>
      <c r="S44" s="195"/>
      <c r="T44" s="194">
        <f>Sheet1!H103</f>
        <v>900</v>
      </c>
      <c r="U44" s="194">
        <f t="shared" si="14"/>
        <v>0</v>
      </c>
      <c r="V44" s="194"/>
      <c r="W44" s="205"/>
      <c r="X44" s="136">
        <f t="shared" si="13"/>
        <v>0</v>
      </c>
      <c r="Y44" s="193"/>
    </row>
    <row r="45" spans="1:26">
      <c r="A45" s="175">
        <v>16</v>
      </c>
      <c r="B45" s="179" t="s">
        <v>673</v>
      </c>
      <c r="C45" s="399"/>
      <c r="D45" s="401"/>
      <c r="E45" s="149" t="s">
        <v>674</v>
      </c>
      <c r="F45" s="193"/>
      <c r="G45" s="193"/>
      <c r="H45" s="193"/>
      <c r="I45" s="194"/>
      <c r="J45" s="194"/>
      <c r="K45" s="194"/>
      <c r="L45" s="194"/>
      <c r="M45" s="194"/>
      <c r="N45" s="193"/>
      <c r="O45" s="193"/>
      <c r="P45" s="193"/>
      <c r="Q45" s="193"/>
      <c r="R45" s="205">
        <f t="shared" si="12"/>
        <v>806</v>
      </c>
      <c r="S45" s="195"/>
      <c r="T45" s="194">
        <f>Sheet1!H104</f>
        <v>806</v>
      </c>
      <c r="U45" s="194">
        <f t="shared" si="14"/>
        <v>0</v>
      </c>
      <c r="V45" s="194"/>
      <c r="W45" s="205"/>
      <c r="X45" s="136">
        <f t="shared" si="13"/>
        <v>0</v>
      </c>
      <c r="Y45" s="193"/>
    </row>
    <row r="46" spans="1:26">
      <c r="A46" s="175">
        <v>17</v>
      </c>
      <c r="B46" s="179" t="s">
        <v>675</v>
      </c>
      <c r="C46" s="399" t="s">
        <v>696</v>
      </c>
      <c r="D46" s="400" t="s">
        <v>137</v>
      </c>
      <c r="E46" s="149" t="s">
        <v>677</v>
      </c>
      <c r="F46" s="193"/>
      <c r="G46" s="193"/>
      <c r="H46" s="193"/>
      <c r="I46" s="194"/>
      <c r="J46" s="194"/>
      <c r="K46" s="194"/>
      <c r="L46" s="194"/>
      <c r="M46" s="194"/>
      <c r="N46" s="193"/>
      <c r="O46" s="193"/>
      <c r="P46" s="193"/>
      <c r="Q46" s="193"/>
      <c r="R46" s="205">
        <f t="shared" si="12"/>
        <v>1046</v>
      </c>
      <c r="S46" s="195"/>
      <c r="T46" s="194">
        <f>Sheet1!H105</f>
        <v>1046</v>
      </c>
      <c r="U46" s="194">
        <f t="shared" si="14"/>
        <v>1041.6400000000001</v>
      </c>
      <c r="V46" s="194"/>
      <c r="W46" s="205">
        <v>1041.6400000000001</v>
      </c>
      <c r="X46" s="136">
        <f t="shared" si="13"/>
        <v>99.583173996175915</v>
      </c>
      <c r="Y46" s="193"/>
    </row>
    <row r="47" spans="1:26">
      <c r="A47" s="175">
        <v>18</v>
      </c>
      <c r="B47" s="179" t="s">
        <v>678</v>
      </c>
      <c r="C47" s="399"/>
      <c r="D47" s="401"/>
      <c r="E47" s="149" t="s">
        <v>679</v>
      </c>
      <c r="F47" s="193"/>
      <c r="G47" s="193"/>
      <c r="H47" s="193"/>
      <c r="I47" s="194"/>
      <c r="J47" s="194"/>
      <c r="K47" s="194"/>
      <c r="L47" s="194"/>
      <c r="M47" s="194"/>
      <c r="N47" s="193"/>
      <c r="O47" s="193"/>
      <c r="P47" s="193"/>
      <c r="Q47" s="193"/>
      <c r="R47" s="205">
        <f t="shared" si="12"/>
        <v>660</v>
      </c>
      <c r="S47" s="195"/>
      <c r="T47" s="194">
        <f>Sheet1!H106</f>
        <v>660</v>
      </c>
      <c r="U47" s="194">
        <f t="shared" si="14"/>
        <v>0</v>
      </c>
      <c r="V47" s="194"/>
      <c r="W47" s="205"/>
      <c r="X47" s="136">
        <f t="shared" si="13"/>
        <v>0</v>
      </c>
      <c r="Y47" s="193"/>
    </row>
    <row r="48" spans="1:26">
      <c r="A48" s="175">
        <v>19</v>
      </c>
      <c r="B48" s="179" t="s">
        <v>680</v>
      </c>
      <c r="C48" s="399" t="s">
        <v>699</v>
      </c>
      <c r="D48" s="400" t="s">
        <v>138</v>
      </c>
      <c r="E48" s="149" t="s">
        <v>681</v>
      </c>
      <c r="F48" s="193"/>
      <c r="G48" s="193"/>
      <c r="H48" s="193"/>
      <c r="I48" s="194"/>
      <c r="J48" s="194"/>
      <c r="K48" s="194"/>
      <c r="L48" s="194"/>
      <c r="M48" s="194"/>
      <c r="N48" s="193"/>
      <c r="O48" s="193"/>
      <c r="P48" s="193"/>
      <c r="Q48" s="193"/>
      <c r="R48" s="205">
        <f t="shared" si="12"/>
        <v>2.8499999999999091</v>
      </c>
      <c r="S48" s="195"/>
      <c r="T48" s="194">
        <f>Sheet1!H107</f>
        <v>2.8499999999999091</v>
      </c>
      <c r="U48" s="194">
        <f t="shared" si="14"/>
        <v>0</v>
      </c>
      <c r="V48" s="194"/>
      <c r="W48" s="205"/>
      <c r="X48" s="136">
        <f t="shared" si="13"/>
        <v>0</v>
      </c>
      <c r="Y48" s="193"/>
    </row>
    <row r="49" spans="1:25">
      <c r="A49" s="175">
        <v>20</v>
      </c>
      <c r="B49" s="179" t="s">
        <v>682</v>
      </c>
      <c r="C49" s="399"/>
      <c r="D49" s="401"/>
      <c r="E49" s="149" t="s">
        <v>683</v>
      </c>
      <c r="F49" s="193"/>
      <c r="G49" s="193"/>
      <c r="H49" s="193"/>
      <c r="I49" s="194"/>
      <c r="J49" s="194"/>
      <c r="K49" s="194"/>
      <c r="L49" s="194"/>
      <c r="M49" s="194"/>
      <c r="N49" s="193"/>
      <c r="O49" s="193"/>
      <c r="P49" s="193"/>
      <c r="Q49" s="193"/>
      <c r="R49" s="205">
        <f t="shared" si="12"/>
        <v>600</v>
      </c>
      <c r="S49" s="195"/>
      <c r="T49" s="194">
        <f>Sheet1!H108</f>
        <v>600</v>
      </c>
      <c r="U49" s="194">
        <f t="shared" si="14"/>
        <v>0</v>
      </c>
      <c r="V49" s="194"/>
      <c r="W49" s="205"/>
      <c r="X49" s="136">
        <f t="shared" si="13"/>
        <v>0</v>
      </c>
      <c r="Y49" s="193"/>
    </row>
    <row r="50" spans="1:25">
      <c r="A50" s="175">
        <v>21</v>
      </c>
      <c r="B50" s="179" t="s">
        <v>684</v>
      </c>
      <c r="C50" s="399" t="s">
        <v>701</v>
      </c>
      <c r="D50" s="400" t="s">
        <v>139</v>
      </c>
      <c r="E50" s="149" t="s">
        <v>686</v>
      </c>
      <c r="F50" s="193"/>
      <c r="G50" s="193"/>
      <c r="H50" s="193"/>
      <c r="I50" s="194"/>
      <c r="J50" s="194"/>
      <c r="K50" s="194"/>
      <c r="L50" s="194"/>
      <c r="M50" s="194"/>
      <c r="N50" s="193"/>
      <c r="O50" s="193"/>
      <c r="P50" s="193"/>
      <c r="Q50" s="193"/>
      <c r="R50" s="205">
        <f t="shared" si="12"/>
        <v>13.471000000000004</v>
      </c>
      <c r="S50" s="195"/>
      <c r="T50" s="194">
        <f>Sheet1!H109</f>
        <v>13.471000000000004</v>
      </c>
      <c r="U50" s="194">
        <f t="shared" si="14"/>
        <v>2.54</v>
      </c>
      <c r="V50" s="194"/>
      <c r="W50" s="205">
        <v>2.54</v>
      </c>
      <c r="X50" s="136">
        <f t="shared" si="13"/>
        <v>18.855318833048766</v>
      </c>
      <c r="Y50" s="193"/>
    </row>
    <row r="51" spans="1:25" ht="27.75">
      <c r="A51" s="175">
        <v>22</v>
      </c>
      <c r="B51" s="179" t="s">
        <v>687</v>
      </c>
      <c r="C51" s="399"/>
      <c r="D51" s="401"/>
      <c r="E51" s="149" t="s">
        <v>688</v>
      </c>
      <c r="F51" s="193"/>
      <c r="G51" s="193"/>
      <c r="H51" s="193"/>
      <c r="I51" s="194"/>
      <c r="J51" s="194"/>
      <c r="K51" s="194"/>
      <c r="L51" s="194"/>
      <c r="M51" s="194"/>
      <c r="N51" s="193"/>
      <c r="O51" s="193"/>
      <c r="P51" s="193"/>
      <c r="Q51" s="193"/>
      <c r="R51" s="205">
        <f t="shared" si="12"/>
        <v>440</v>
      </c>
      <c r="S51" s="195"/>
      <c r="T51" s="194">
        <f>Sheet1!H110</f>
        <v>440</v>
      </c>
      <c r="U51" s="194">
        <f t="shared" si="14"/>
        <v>0</v>
      </c>
      <c r="V51" s="194"/>
      <c r="W51" s="205"/>
      <c r="X51" s="136">
        <f t="shared" ref="X51:X52" si="15">U51/R51*100</f>
        <v>0</v>
      </c>
      <c r="Y51" s="193"/>
    </row>
    <row r="52" spans="1:25" ht="27.75">
      <c r="A52" s="175">
        <v>24</v>
      </c>
      <c r="B52" s="179" t="s">
        <v>689</v>
      </c>
      <c r="C52" s="157" t="s">
        <v>702</v>
      </c>
      <c r="D52" s="157" t="s">
        <v>140</v>
      </c>
      <c r="E52" s="149" t="s">
        <v>690</v>
      </c>
      <c r="F52" s="193"/>
      <c r="G52" s="193"/>
      <c r="H52" s="193"/>
      <c r="I52" s="194"/>
      <c r="J52" s="194"/>
      <c r="K52" s="194"/>
      <c r="L52" s="194"/>
      <c r="M52" s="194"/>
      <c r="N52" s="193"/>
      <c r="O52" s="193"/>
      <c r="P52" s="193"/>
      <c r="Q52" s="193"/>
      <c r="R52" s="205">
        <f t="shared" si="12"/>
        <v>806</v>
      </c>
      <c r="S52" s="195"/>
      <c r="T52" s="194">
        <f>Sheet1!H111</f>
        <v>806</v>
      </c>
      <c r="U52" s="194">
        <f t="shared" si="14"/>
        <v>0</v>
      </c>
      <c r="V52" s="194"/>
      <c r="W52" s="205"/>
      <c r="X52" s="136">
        <f t="shared" si="15"/>
        <v>0</v>
      </c>
      <c r="Y52" s="193"/>
    </row>
  </sheetData>
  <mergeCells count="50">
    <mergeCell ref="A3:Y3"/>
    <mergeCell ref="A2:Y2"/>
    <mergeCell ref="X5:X8"/>
    <mergeCell ref="S7:T7"/>
    <mergeCell ref="U7:U8"/>
    <mergeCell ref="J7:J8"/>
    <mergeCell ref="V7:W7"/>
    <mergeCell ref="F5:F8"/>
    <mergeCell ref="G5:G8"/>
    <mergeCell ref="H5:J5"/>
    <mergeCell ref="K5:L6"/>
    <mergeCell ref="R7:R8"/>
    <mergeCell ref="R5:T6"/>
    <mergeCell ref="U5:W6"/>
    <mergeCell ref="Y5:Y8"/>
    <mergeCell ref="H6:H8"/>
    <mergeCell ref="I6:J6"/>
    <mergeCell ref="M5:P6"/>
    <mergeCell ref="M7:M8"/>
    <mergeCell ref="N7:N8"/>
    <mergeCell ref="K7:K8"/>
    <mergeCell ref="L7:L8"/>
    <mergeCell ref="O7:P7"/>
    <mergeCell ref="A5:A8"/>
    <mergeCell ref="B5:B8"/>
    <mergeCell ref="C5:C8"/>
    <mergeCell ref="D5:D8"/>
    <mergeCell ref="E5:E8"/>
    <mergeCell ref="D40:D41"/>
    <mergeCell ref="C12:C26"/>
    <mergeCell ref="C27:C28"/>
    <mergeCell ref="C29:C30"/>
    <mergeCell ref="Q7:Q8"/>
    <mergeCell ref="I7:I8"/>
    <mergeCell ref="X1:Y1"/>
    <mergeCell ref="C50:C51"/>
    <mergeCell ref="C33:C34"/>
    <mergeCell ref="C40:C41"/>
    <mergeCell ref="C42:C43"/>
    <mergeCell ref="C44:C45"/>
    <mergeCell ref="C46:C47"/>
    <mergeCell ref="C48:C49"/>
    <mergeCell ref="D48:D49"/>
    <mergeCell ref="D50:D51"/>
    <mergeCell ref="D33:D34"/>
    <mergeCell ref="D35:D37"/>
    <mergeCell ref="D38:D39"/>
    <mergeCell ref="D42:D43"/>
    <mergeCell ref="D44:D45"/>
    <mergeCell ref="D46:D47"/>
  </mergeCells>
  <phoneticPr fontId="266" type="noConversion"/>
  <pageMargins left="0.45" right="0.45" top="0.39" bottom="0.42" header="0.3" footer="0.3"/>
  <pageSetup paperSize="9" scale="63"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I111"/>
  <sheetViews>
    <sheetView workbookViewId="0">
      <selection activeCell="B96" sqref="B96"/>
    </sheetView>
  </sheetViews>
  <sheetFormatPr defaultColWidth="9.33203125" defaultRowHeight="12.75"/>
  <cols>
    <col min="2" max="2" width="45.6640625" customWidth="1"/>
    <col min="3" max="3" width="20" customWidth="1"/>
    <col min="4" max="4" width="19.33203125" customWidth="1"/>
    <col min="5" max="5" width="11.5" customWidth="1"/>
    <col min="6" max="8" width="18" customWidth="1"/>
    <col min="9" max="9" width="16.5" customWidth="1"/>
  </cols>
  <sheetData>
    <row r="4" spans="1:9" ht="13.5">
      <c r="A4" s="435" t="s">
        <v>7</v>
      </c>
      <c r="B4" s="436"/>
      <c r="C4" s="141"/>
      <c r="D4" s="142"/>
      <c r="E4" s="142"/>
      <c r="F4" s="143">
        <f>F5+F48+F90</f>
        <v>129024.98800000001</v>
      </c>
      <c r="G4" s="143">
        <f>G5+G48+G90</f>
        <v>77012.660736000005</v>
      </c>
      <c r="H4" s="143">
        <f>H5+H48+H90</f>
        <v>52012.327264000014</v>
      </c>
      <c r="I4" s="191">
        <f>H4-52012.32</f>
        <v>7.2640000144019723E-3</v>
      </c>
    </row>
    <row r="5" spans="1:9" ht="40.5">
      <c r="A5" s="144" t="s">
        <v>3</v>
      </c>
      <c r="B5" s="145" t="s">
        <v>72</v>
      </c>
      <c r="C5" s="145"/>
      <c r="D5" s="145"/>
      <c r="E5" s="145"/>
      <c r="F5" s="146">
        <f>F6+F10+F13+F24+F35+F46</f>
        <v>47641.988000000005</v>
      </c>
      <c r="G5" s="146">
        <f>G6+G10+G13+G24+G35+G46</f>
        <v>27271.781936000003</v>
      </c>
      <c r="H5" s="146">
        <f>H6+H10+H13+H24+H35+H46</f>
        <v>20370.206064000002</v>
      </c>
    </row>
    <row r="6" spans="1:9" ht="13.5">
      <c r="A6" s="147">
        <v>1</v>
      </c>
      <c r="B6" s="142" t="s">
        <v>37</v>
      </c>
      <c r="C6" s="142"/>
      <c r="D6" s="142"/>
      <c r="E6" s="142"/>
      <c r="F6" s="143">
        <f>F7</f>
        <v>3906</v>
      </c>
      <c r="G6" s="143">
        <f t="shared" ref="G6:H6" si="0">G7</f>
        <v>3032.4970000000003</v>
      </c>
      <c r="H6" s="143">
        <f t="shared" si="0"/>
        <v>873.50299999999993</v>
      </c>
    </row>
    <row r="7" spans="1:9" ht="13.5">
      <c r="A7" s="148" t="s">
        <v>83</v>
      </c>
      <c r="B7" s="142" t="s">
        <v>84</v>
      </c>
      <c r="C7" s="142"/>
      <c r="D7" s="142"/>
      <c r="E7" s="142"/>
      <c r="F7" s="143">
        <f t="shared" ref="F7:G7" si="1">SUM(F8:F9)</f>
        <v>3906</v>
      </c>
      <c r="G7" s="143">
        <f t="shared" si="1"/>
        <v>3032.4970000000003</v>
      </c>
      <c r="H7" s="143">
        <f>SUM(H8:H9)</f>
        <v>873.50299999999993</v>
      </c>
      <c r="I7" s="191"/>
    </row>
    <row r="8" spans="1:9" ht="27.75">
      <c r="A8" s="149" t="s">
        <v>85</v>
      </c>
      <c r="B8" s="150" t="s">
        <v>86</v>
      </c>
      <c r="C8" s="437" t="s">
        <v>67</v>
      </c>
      <c r="D8" s="152" t="s">
        <v>44</v>
      </c>
      <c r="E8" s="153" t="s">
        <v>440</v>
      </c>
      <c r="F8" s="151">
        <v>2000</v>
      </c>
      <c r="G8" s="151">
        <v>1410.7380000000001</v>
      </c>
      <c r="H8" s="151">
        <f>F8-G8</f>
        <v>589.26199999999994</v>
      </c>
    </row>
    <row r="9" spans="1:9" ht="27.75">
      <c r="A9" s="149" t="s">
        <v>87</v>
      </c>
      <c r="B9" s="154" t="s">
        <v>88</v>
      </c>
      <c r="C9" s="438"/>
      <c r="D9" s="152" t="s">
        <v>46</v>
      </c>
      <c r="E9" s="153" t="s">
        <v>441</v>
      </c>
      <c r="F9" s="151">
        <v>1906</v>
      </c>
      <c r="G9" s="151">
        <v>1621.759</v>
      </c>
      <c r="H9" s="151">
        <f>F9-G9</f>
        <v>284.24099999999999</v>
      </c>
    </row>
    <row r="10" spans="1:9" ht="13.5">
      <c r="A10" s="148">
        <v>2</v>
      </c>
      <c r="B10" s="155" t="s">
        <v>442</v>
      </c>
      <c r="C10" s="142"/>
      <c r="D10" s="142"/>
      <c r="E10" s="142"/>
      <c r="F10" s="143">
        <f>SUM(F11:F12)</f>
        <v>10167</v>
      </c>
      <c r="G10" s="143">
        <f>SUM(G11:G12)</f>
        <v>3925.3040000000001</v>
      </c>
      <c r="H10" s="143">
        <f>SUM(H11:H12)</f>
        <v>6241.6959999999999</v>
      </c>
    </row>
    <row r="11" spans="1:9" ht="41.65">
      <c r="A11" s="149" t="s">
        <v>91</v>
      </c>
      <c r="B11" s="154" t="s">
        <v>92</v>
      </c>
      <c r="C11" s="190" t="s">
        <v>67</v>
      </c>
      <c r="D11" s="152" t="s">
        <v>63</v>
      </c>
      <c r="E11" s="153" t="s">
        <v>444</v>
      </c>
      <c r="F11" s="151">
        <v>6567</v>
      </c>
      <c r="G11" s="151">
        <v>888.89599999999996</v>
      </c>
      <c r="H11" s="151">
        <f>F11-G11</f>
        <v>5678.1040000000003</v>
      </c>
    </row>
    <row r="12" spans="1:9" ht="41.65">
      <c r="A12" s="157" t="s">
        <v>94</v>
      </c>
      <c r="B12" s="150" t="s">
        <v>95</v>
      </c>
      <c r="C12" s="190" t="s">
        <v>67</v>
      </c>
      <c r="D12" s="157" t="s">
        <v>76</v>
      </c>
      <c r="E12" s="153" t="s">
        <v>445</v>
      </c>
      <c r="F12" s="151">
        <v>3600</v>
      </c>
      <c r="G12" s="151">
        <v>3036.4079999999999</v>
      </c>
      <c r="H12" s="151">
        <f>F12-G12</f>
        <v>563.5920000000001</v>
      </c>
    </row>
    <row r="13" spans="1:9" ht="13.5">
      <c r="A13" s="148">
        <v>3</v>
      </c>
      <c r="B13" s="158" t="s">
        <v>33</v>
      </c>
      <c r="C13" s="158"/>
      <c r="D13" s="142"/>
      <c r="E13" s="142"/>
      <c r="F13" s="143">
        <f>SUM(F14:F23)</f>
        <v>22885.960000000003</v>
      </c>
      <c r="G13" s="143">
        <f>SUM(G14:G23)</f>
        <v>14498.561884000002</v>
      </c>
      <c r="H13" s="143">
        <f>SUM(H14:H23)</f>
        <v>8387.3981160000003</v>
      </c>
    </row>
    <row r="14" spans="1:9" ht="27.75">
      <c r="A14" s="157" t="s">
        <v>96</v>
      </c>
      <c r="B14" s="150" t="s">
        <v>446</v>
      </c>
      <c r="C14" s="150" t="s">
        <v>42</v>
      </c>
      <c r="D14" s="157" t="s">
        <v>42</v>
      </c>
      <c r="E14" s="149" t="s">
        <v>447</v>
      </c>
      <c r="F14" s="151">
        <v>2215.4</v>
      </c>
      <c r="G14" s="151">
        <v>1268.0654999999999</v>
      </c>
      <c r="H14" s="151">
        <f t="shared" ref="H14:H23" si="2">F14-G14</f>
        <v>947.33450000000016</v>
      </c>
    </row>
    <row r="15" spans="1:9" ht="27.75">
      <c r="A15" s="157" t="s">
        <v>97</v>
      </c>
      <c r="B15" s="150" t="s">
        <v>448</v>
      </c>
      <c r="C15" s="150" t="s">
        <v>63</v>
      </c>
      <c r="D15" s="157" t="s">
        <v>63</v>
      </c>
      <c r="E15" s="149" t="s">
        <v>449</v>
      </c>
      <c r="F15" s="151">
        <v>2190</v>
      </c>
      <c r="G15" s="159">
        <f>990+243.931</f>
        <v>1233.931</v>
      </c>
      <c r="H15" s="151">
        <f t="shared" si="2"/>
        <v>956.06899999999996</v>
      </c>
    </row>
    <row r="16" spans="1:9" ht="27.75">
      <c r="A16" s="157" t="s">
        <v>450</v>
      </c>
      <c r="B16" s="150" t="s">
        <v>451</v>
      </c>
      <c r="C16" s="154" t="s">
        <v>44</v>
      </c>
      <c r="D16" s="157" t="s">
        <v>44</v>
      </c>
      <c r="E16" s="149" t="s">
        <v>452</v>
      </c>
      <c r="F16" s="151">
        <v>2289.0500000000002</v>
      </c>
      <c r="G16" s="160">
        <v>1226.1110000000001</v>
      </c>
      <c r="H16" s="151">
        <f t="shared" si="2"/>
        <v>1062.9390000000001</v>
      </c>
    </row>
    <row r="17" spans="1:8" ht="27.75">
      <c r="A17" s="157" t="s">
        <v>453</v>
      </c>
      <c r="B17" s="150" t="s">
        <v>454</v>
      </c>
      <c r="C17" s="154" t="s">
        <v>52</v>
      </c>
      <c r="D17" s="157" t="s">
        <v>52</v>
      </c>
      <c r="E17" s="149" t="s">
        <v>455</v>
      </c>
      <c r="F17" s="151">
        <v>2286.12</v>
      </c>
      <c r="G17" s="156">
        <f>235.915+989.544798</f>
        <v>1225.4597980000001</v>
      </c>
      <c r="H17" s="151">
        <f t="shared" si="2"/>
        <v>1060.6602019999998</v>
      </c>
    </row>
    <row r="18" spans="1:8" ht="27.75">
      <c r="A18" s="157" t="s">
        <v>456</v>
      </c>
      <c r="B18" s="150" t="s">
        <v>457</v>
      </c>
      <c r="C18" s="154" t="s">
        <v>51</v>
      </c>
      <c r="D18" s="157" t="s">
        <v>51</v>
      </c>
      <c r="E18" s="149" t="s">
        <v>458</v>
      </c>
      <c r="F18" s="151">
        <v>2400.64</v>
      </c>
      <c r="G18" s="151">
        <v>2349.446817</v>
      </c>
      <c r="H18" s="151">
        <f t="shared" si="2"/>
        <v>51.193182999999863</v>
      </c>
    </row>
    <row r="19" spans="1:8" ht="27.75">
      <c r="A19" s="157" t="s">
        <v>459</v>
      </c>
      <c r="B19" s="150" t="s">
        <v>460</v>
      </c>
      <c r="C19" s="154" t="s">
        <v>46</v>
      </c>
      <c r="D19" s="157" t="s">
        <v>46</v>
      </c>
      <c r="E19" s="149" t="s">
        <v>461</v>
      </c>
      <c r="F19" s="151">
        <v>2448.7600000000002</v>
      </c>
      <c r="G19" s="151">
        <f>2294.972289+41.2092</f>
        <v>2336.1814889999996</v>
      </c>
      <c r="H19" s="151">
        <f t="shared" si="2"/>
        <v>112.57851100000062</v>
      </c>
    </row>
    <row r="20" spans="1:8" ht="27.75">
      <c r="A20" s="157" t="s">
        <v>462</v>
      </c>
      <c r="B20" s="150" t="s">
        <v>463</v>
      </c>
      <c r="C20" s="154" t="s">
        <v>64</v>
      </c>
      <c r="D20" s="157" t="s">
        <v>64</v>
      </c>
      <c r="E20" s="149" t="s">
        <v>464</v>
      </c>
      <c r="F20" s="151">
        <v>2272.61</v>
      </c>
      <c r="G20" s="156">
        <f>242.691+988.058</f>
        <v>1230.749</v>
      </c>
      <c r="H20" s="151">
        <f t="shared" si="2"/>
        <v>1041.8610000000001</v>
      </c>
    </row>
    <row r="21" spans="1:8" ht="27.75">
      <c r="A21" s="157" t="s">
        <v>465</v>
      </c>
      <c r="B21" s="150" t="s">
        <v>466</v>
      </c>
      <c r="C21" s="154" t="s">
        <v>62</v>
      </c>
      <c r="D21" s="157" t="s">
        <v>62</v>
      </c>
      <c r="E21" s="149" t="s">
        <v>467</v>
      </c>
      <c r="F21" s="151">
        <v>2202.5100000000002</v>
      </c>
      <c r="G21" s="151">
        <f>236.438+982.476</f>
        <v>1218.914</v>
      </c>
      <c r="H21" s="151">
        <f t="shared" si="2"/>
        <v>983.59600000000023</v>
      </c>
    </row>
    <row r="22" spans="1:8" ht="27.75">
      <c r="A22" s="157" t="s">
        <v>468</v>
      </c>
      <c r="B22" s="150" t="s">
        <v>469</v>
      </c>
      <c r="C22" s="154" t="s">
        <v>65</v>
      </c>
      <c r="D22" s="157" t="s">
        <v>65</v>
      </c>
      <c r="E22" s="149" t="s">
        <v>470</v>
      </c>
      <c r="F22" s="151">
        <v>2299.81</v>
      </c>
      <c r="G22" s="156">
        <v>1174.91544</v>
      </c>
      <c r="H22" s="151">
        <f t="shared" si="2"/>
        <v>1124.89456</v>
      </c>
    </row>
    <row r="23" spans="1:8" ht="27.75">
      <c r="A23" s="157" t="s">
        <v>471</v>
      </c>
      <c r="B23" s="150" t="s">
        <v>472</v>
      </c>
      <c r="C23" s="154" t="s">
        <v>66</v>
      </c>
      <c r="D23" s="157" t="s">
        <v>66</v>
      </c>
      <c r="E23" s="149" t="s">
        <v>473</v>
      </c>
      <c r="F23" s="151">
        <v>2281.06</v>
      </c>
      <c r="G23" s="151">
        <f>244.78784+990</f>
        <v>1234.78784</v>
      </c>
      <c r="H23" s="151">
        <f t="shared" si="2"/>
        <v>1046.27216</v>
      </c>
    </row>
    <row r="24" spans="1:8" ht="13.5">
      <c r="A24" s="148">
        <v>4</v>
      </c>
      <c r="B24" s="161" t="s">
        <v>474</v>
      </c>
      <c r="C24" s="162"/>
      <c r="D24" s="162"/>
      <c r="E24" s="163"/>
      <c r="F24" s="143">
        <f>SUM(F25:F34)</f>
        <v>8677</v>
      </c>
      <c r="G24" s="143">
        <f>SUM(G25:G34)</f>
        <v>5258.7709999999997</v>
      </c>
      <c r="H24" s="143">
        <f>SUM(H25:H34)</f>
        <v>3418.2290000000003</v>
      </c>
    </row>
    <row r="25" spans="1:8" ht="13.9">
      <c r="A25" s="149" t="s">
        <v>475</v>
      </c>
      <c r="B25" s="166" t="s">
        <v>476</v>
      </c>
      <c r="C25" s="437" t="s">
        <v>67</v>
      </c>
      <c r="D25" s="152" t="s">
        <v>23</v>
      </c>
      <c r="E25" s="167" t="s">
        <v>477</v>
      </c>
      <c r="F25" s="151">
        <v>223</v>
      </c>
      <c r="G25" s="151">
        <v>82.441000000000003</v>
      </c>
      <c r="H25" s="151">
        <f t="shared" ref="H25:H34" si="3">F25-G25</f>
        <v>140.559</v>
      </c>
    </row>
    <row r="26" spans="1:8" ht="27.75">
      <c r="A26" s="149" t="s">
        <v>478</v>
      </c>
      <c r="B26" s="166" t="s">
        <v>479</v>
      </c>
      <c r="C26" s="438"/>
      <c r="D26" s="152" t="s">
        <v>22</v>
      </c>
      <c r="E26" s="167" t="s">
        <v>480</v>
      </c>
      <c r="F26" s="151">
        <v>670</v>
      </c>
      <c r="G26" s="151">
        <v>395.43200000000002</v>
      </c>
      <c r="H26" s="151">
        <f t="shared" si="3"/>
        <v>274.56799999999998</v>
      </c>
    </row>
    <row r="27" spans="1:8" ht="13.9">
      <c r="A27" s="149" t="s">
        <v>481</v>
      </c>
      <c r="B27" s="166" t="s">
        <v>482</v>
      </c>
      <c r="C27" s="439"/>
      <c r="D27" s="152" t="s">
        <v>100</v>
      </c>
      <c r="E27" s="167" t="s">
        <v>483</v>
      </c>
      <c r="F27" s="151">
        <v>447</v>
      </c>
      <c r="G27" s="151">
        <v>160.779</v>
      </c>
      <c r="H27" s="151">
        <f t="shared" si="3"/>
        <v>286.221</v>
      </c>
    </row>
    <row r="28" spans="1:8" ht="13.9">
      <c r="A28" s="149" t="s">
        <v>484</v>
      </c>
      <c r="B28" s="166" t="s">
        <v>485</v>
      </c>
      <c r="C28" s="437" t="s">
        <v>67</v>
      </c>
      <c r="D28" s="152" t="s">
        <v>19</v>
      </c>
      <c r="E28" s="167" t="s">
        <v>486</v>
      </c>
      <c r="F28" s="151">
        <v>1391.5</v>
      </c>
      <c r="G28" s="151">
        <v>1326.675</v>
      </c>
      <c r="H28" s="151">
        <f t="shared" si="3"/>
        <v>64.825000000000045</v>
      </c>
    </row>
    <row r="29" spans="1:8" ht="13.9">
      <c r="A29" s="149" t="s">
        <v>487</v>
      </c>
      <c r="B29" s="166" t="s">
        <v>488</v>
      </c>
      <c r="C29" s="438"/>
      <c r="D29" s="152" t="s">
        <v>22</v>
      </c>
      <c r="E29" s="167" t="s">
        <v>489</v>
      </c>
      <c r="F29" s="151">
        <v>696</v>
      </c>
      <c r="G29" s="151">
        <v>248.34700000000001</v>
      </c>
      <c r="H29" s="151">
        <f t="shared" si="3"/>
        <v>447.65300000000002</v>
      </c>
    </row>
    <row r="30" spans="1:8" ht="13.9">
      <c r="A30" s="149" t="s">
        <v>490</v>
      </c>
      <c r="B30" s="166" t="s">
        <v>491</v>
      </c>
      <c r="C30" s="438"/>
      <c r="D30" s="152" t="s">
        <v>99</v>
      </c>
      <c r="E30" s="167" t="s">
        <v>492</v>
      </c>
      <c r="F30" s="151">
        <v>695.5</v>
      </c>
      <c r="G30" s="151">
        <v>247.99700000000001</v>
      </c>
      <c r="H30" s="151">
        <f t="shared" si="3"/>
        <v>447.50299999999999</v>
      </c>
    </row>
    <row r="31" spans="1:8" ht="13.9">
      <c r="A31" s="149" t="s">
        <v>493</v>
      </c>
      <c r="B31" s="166" t="s">
        <v>494</v>
      </c>
      <c r="C31" s="439"/>
      <c r="D31" s="152" t="s">
        <v>23</v>
      </c>
      <c r="E31" s="167" t="s">
        <v>495</v>
      </c>
      <c r="F31" s="151">
        <v>696</v>
      </c>
      <c r="G31" s="151">
        <v>689.322</v>
      </c>
      <c r="H31" s="151">
        <f t="shared" si="3"/>
        <v>6.6779999999999973</v>
      </c>
    </row>
    <row r="32" spans="1:8" ht="13.9">
      <c r="A32" s="149" t="s">
        <v>496</v>
      </c>
      <c r="B32" s="154" t="s">
        <v>482</v>
      </c>
      <c r="C32" s="434" t="s">
        <v>67</v>
      </c>
      <c r="D32" s="157" t="s">
        <v>100</v>
      </c>
      <c r="E32" s="149" t="s">
        <v>497</v>
      </c>
      <c r="F32" s="151">
        <v>695.5</v>
      </c>
      <c r="G32" s="151">
        <v>247.90100000000001</v>
      </c>
      <c r="H32" s="151">
        <f t="shared" si="3"/>
        <v>447.59899999999999</v>
      </c>
    </row>
    <row r="33" spans="1:8" ht="13.9">
      <c r="A33" s="149" t="s">
        <v>498</v>
      </c>
      <c r="B33" s="154" t="s">
        <v>499</v>
      </c>
      <c r="C33" s="434"/>
      <c r="D33" s="157" t="s">
        <v>21</v>
      </c>
      <c r="E33" s="149" t="s">
        <v>500</v>
      </c>
      <c r="F33" s="151">
        <v>695.5</v>
      </c>
      <c r="G33" s="151">
        <v>248.03100000000001</v>
      </c>
      <c r="H33" s="151">
        <f t="shared" si="3"/>
        <v>447.46899999999999</v>
      </c>
    </row>
    <row r="34" spans="1:8" ht="41.65">
      <c r="A34" s="149" t="s">
        <v>501</v>
      </c>
      <c r="B34" s="154" t="s">
        <v>502</v>
      </c>
      <c r="C34" s="169" t="s">
        <v>67</v>
      </c>
      <c r="D34" s="157" t="s">
        <v>19</v>
      </c>
      <c r="E34" s="149" t="s">
        <v>503</v>
      </c>
      <c r="F34" s="151">
        <v>2467</v>
      </c>
      <c r="G34" s="151">
        <v>1611.846</v>
      </c>
      <c r="H34" s="151">
        <f t="shared" si="3"/>
        <v>855.154</v>
      </c>
    </row>
    <row r="35" spans="1:8" ht="13.5">
      <c r="A35" s="148">
        <v>5</v>
      </c>
      <c r="B35" s="158" t="s">
        <v>38</v>
      </c>
      <c r="C35" s="158"/>
      <c r="D35" s="142"/>
      <c r="E35" s="142"/>
      <c r="F35" s="143">
        <f>F36</f>
        <v>1315.0280000000002</v>
      </c>
      <c r="G35" s="143">
        <f t="shared" ref="G35" si="4">G36</f>
        <v>0</v>
      </c>
      <c r="H35" s="143">
        <f>H36</f>
        <v>1315.0280000000002</v>
      </c>
    </row>
    <row r="36" spans="1:8" ht="27">
      <c r="A36" s="148" t="s">
        <v>104</v>
      </c>
      <c r="B36" s="158" t="s">
        <v>106</v>
      </c>
      <c r="C36" s="158"/>
      <c r="D36" s="142"/>
      <c r="E36" s="142"/>
      <c r="F36" s="143">
        <f>SUM(F37:F45)</f>
        <v>1315.0280000000002</v>
      </c>
      <c r="G36" s="143">
        <f t="shared" ref="G36:H36" si="5">SUM(G37:G45)</f>
        <v>0</v>
      </c>
      <c r="H36" s="143">
        <f t="shared" si="5"/>
        <v>1315.0280000000002</v>
      </c>
    </row>
    <row r="37" spans="1:8" ht="13.9">
      <c r="A37" s="149" t="s">
        <v>504</v>
      </c>
      <c r="B37" s="154" t="s">
        <v>505</v>
      </c>
      <c r="C37" s="433" t="s">
        <v>506</v>
      </c>
      <c r="D37" s="157" t="s">
        <v>24</v>
      </c>
      <c r="E37" s="170" t="s">
        <v>507</v>
      </c>
      <c r="F37" s="151">
        <v>161.892</v>
      </c>
      <c r="G37" s="156" t="s">
        <v>443</v>
      </c>
      <c r="H37" s="151">
        <f t="shared" ref="H37:H45" si="6">F37-G37</f>
        <v>161.892</v>
      </c>
    </row>
    <row r="38" spans="1:8" ht="13.9">
      <c r="A38" s="149" t="s">
        <v>508</v>
      </c>
      <c r="B38" s="154" t="s">
        <v>509</v>
      </c>
      <c r="C38" s="434"/>
      <c r="D38" s="157" t="s">
        <v>21</v>
      </c>
      <c r="E38" s="170" t="s">
        <v>510</v>
      </c>
      <c r="F38" s="151">
        <v>161.892</v>
      </c>
      <c r="G38" s="156" t="s">
        <v>443</v>
      </c>
      <c r="H38" s="151">
        <f t="shared" si="6"/>
        <v>161.892</v>
      </c>
    </row>
    <row r="39" spans="1:8" ht="13.9">
      <c r="A39" s="149" t="s">
        <v>511</v>
      </c>
      <c r="B39" s="154" t="s">
        <v>512</v>
      </c>
      <c r="C39" s="434"/>
      <c r="D39" s="157" t="s">
        <v>21</v>
      </c>
      <c r="E39" s="170" t="s">
        <v>513</v>
      </c>
      <c r="F39" s="151">
        <v>161.892</v>
      </c>
      <c r="G39" s="156" t="s">
        <v>443</v>
      </c>
      <c r="H39" s="151">
        <f t="shared" si="6"/>
        <v>161.892</v>
      </c>
    </row>
    <row r="40" spans="1:8" ht="13.9">
      <c r="A40" s="149" t="s">
        <v>514</v>
      </c>
      <c r="B40" s="154" t="s">
        <v>515</v>
      </c>
      <c r="C40" s="434"/>
      <c r="D40" s="157" t="s">
        <v>20</v>
      </c>
      <c r="E40" s="170" t="s">
        <v>516</v>
      </c>
      <c r="F40" s="151">
        <v>161.892</v>
      </c>
      <c r="G40" s="156" t="s">
        <v>443</v>
      </c>
      <c r="H40" s="151">
        <f t="shared" si="6"/>
        <v>161.892</v>
      </c>
    </row>
    <row r="41" spans="1:8" ht="13.9">
      <c r="A41" s="149" t="s">
        <v>517</v>
      </c>
      <c r="B41" s="154" t="s">
        <v>518</v>
      </c>
      <c r="C41" s="434"/>
      <c r="D41" s="157" t="s">
        <v>22</v>
      </c>
      <c r="E41" s="170" t="s">
        <v>519</v>
      </c>
      <c r="F41" s="151">
        <v>161.892</v>
      </c>
      <c r="G41" s="156" t="s">
        <v>443</v>
      </c>
      <c r="H41" s="151">
        <f t="shared" si="6"/>
        <v>161.892</v>
      </c>
    </row>
    <row r="42" spans="1:8" ht="13.9">
      <c r="A42" s="149" t="s">
        <v>520</v>
      </c>
      <c r="B42" s="154" t="s">
        <v>521</v>
      </c>
      <c r="C42" s="434"/>
      <c r="D42" s="157" t="s">
        <v>18</v>
      </c>
      <c r="E42" s="170" t="s">
        <v>522</v>
      </c>
      <c r="F42" s="151">
        <v>161.892</v>
      </c>
      <c r="G42" s="156" t="s">
        <v>443</v>
      </c>
      <c r="H42" s="151">
        <f t="shared" si="6"/>
        <v>161.892</v>
      </c>
    </row>
    <row r="43" spans="1:8" ht="13.9">
      <c r="A43" s="149" t="s">
        <v>523</v>
      </c>
      <c r="B43" s="154" t="s">
        <v>524</v>
      </c>
      <c r="C43" s="434"/>
      <c r="D43" s="157" t="s">
        <v>100</v>
      </c>
      <c r="E43" s="149" t="s">
        <v>525</v>
      </c>
      <c r="F43" s="151">
        <v>161.892</v>
      </c>
      <c r="G43" s="156" t="s">
        <v>443</v>
      </c>
      <c r="H43" s="151">
        <f t="shared" si="6"/>
        <v>161.892</v>
      </c>
    </row>
    <row r="44" spans="1:8" ht="13.9">
      <c r="A44" s="149" t="s">
        <v>526</v>
      </c>
      <c r="B44" s="154" t="s">
        <v>527</v>
      </c>
      <c r="C44" s="434"/>
      <c r="D44" s="157" t="s">
        <v>100</v>
      </c>
      <c r="E44" s="149" t="s">
        <v>528</v>
      </c>
      <c r="F44" s="151">
        <v>90.891999999999996</v>
      </c>
      <c r="G44" s="151"/>
      <c r="H44" s="151">
        <f t="shared" si="6"/>
        <v>90.891999999999996</v>
      </c>
    </row>
    <row r="45" spans="1:8" ht="13.9">
      <c r="A45" s="149" t="s">
        <v>529</v>
      </c>
      <c r="B45" s="154" t="s">
        <v>530</v>
      </c>
      <c r="C45" s="434"/>
      <c r="D45" s="157" t="s">
        <v>17</v>
      </c>
      <c r="E45" s="149" t="s">
        <v>531</v>
      </c>
      <c r="F45" s="151">
        <v>90.891999999999996</v>
      </c>
      <c r="G45" s="151"/>
      <c r="H45" s="151">
        <f t="shared" si="6"/>
        <v>90.891999999999996</v>
      </c>
    </row>
    <row r="46" spans="1:8" ht="13.5">
      <c r="A46" s="148">
        <v>6</v>
      </c>
      <c r="B46" s="158" t="s">
        <v>39</v>
      </c>
      <c r="C46" s="158"/>
      <c r="D46" s="142"/>
      <c r="E46" s="142"/>
      <c r="F46" s="143">
        <f>F47</f>
        <v>691</v>
      </c>
      <c r="G46" s="143">
        <f t="shared" ref="G46:H46" si="7">G47</f>
        <v>556.64805200000001</v>
      </c>
      <c r="H46" s="143">
        <f t="shared" si="7"/>
        <v>134.35194799999999</v>
      </c>
    </row>
    <row r="47" spans="1:8" ht="41.65">
      <c r="A47" s="149" t="s">
        <v>29</v>
      </c>
      <c r="B47" s="154" t="s">
        <v>107</v>
      </c>
      <c r="C47" s="149" t="s">
        <v>506</v>
      </c>
      <c r="D47" s="157" t="s">
        <v>108</v>
      </c>
      <c r="E47" s="170" t="s">
        <v>532</v>
      </c>
      <c r="F47" s="151">
        <v>691</v>
      </c>
      <c r="G47" s="156">
        <f>556.648052</f>
        <v>556.64805200000001</v>
      </c>
      <c r="H47" s="151">
        <f>F47-G47</f>
        <v>134.35194799999999</v>
      </c>
    </row>
    <row r="48" spans="1:8" ht="27">
      <c r="A48" s="201" t="s">
        <v>533</v>
      </c>
      <c r="B48" s="202" t="s">
        <v>30</v>
      </c>
      <c r="C48" s="202"/>
      <c r="D48" s="202"/>
      <c r="E48" s="202"/>
      <c r="F48" s="203">
        <f t="shared" ref="F48:H49" si="8">F49</f>
        <v>65249</v>
      </c>
      <c r="G48" s="203">
        <f t="shared" si="8"/>
        <v>42327.4473</v>
      </c>
      <c r="H48" s="203">
        <f t="shared" si="8"/>
        <v>22921.552700000007</v>
      </c>
    </row>
    <row r="49" spans="1:8" ht="13.5">
      <c r="A49" s="147">
        <v>1</v>
      </c>
      <c r="B49" s="142" t="s">
        <v>37</v>
      </c>
      <c r="C49" s="142"/>
      <c r="D49" s="142"/>
      <c r="E49" s="142"/>
      <c r="F49" s="143">
        <f t="shared" si="8"/>
        <v>65249</v>
      </c>
      <c r="G49" s="143">
        <f>G50</f>
        <v>42327.4473</v>
      </c>
      <c r="H49" s="143">
        <f>H50</f>
        <v>22921.552700000007</v>
      </c>
    </row>
    <row r="50" spans="1:8" ht="13.5">
      <c r="A50" s="147" t="s">
        <v>73</v>
      </c>
      <c r="B50" s="142" t="s">
        <v>435</v>
      </c>
      <c r="C50" s="142"/>
      <c r="D50" s="142"/>
      <c r="E50" s="142"/>
      <c r="F50" s="143">
        <f>SUM(F51:F89)</f>
        <v>65249</v>
      </c>
      <c r="G50" s="143">
        <f>SUM(G51:G89)</f>
        <v>42327.4473</v>
      </c>
      <c r="H50" s="143">
        <f>SUM(H51:H89)</f>
        <v>22921.552700000007</v>
      </c>
    </row>
    <row r="51" spans="1:8" ht="27.75">
      <c r="A51" s="171" t="s">
        <v>36</v>
      </c>
      <c r="B51" s="172" t="s">
        <v>534</v>
      </c>
      <c r="C51" s="400" t="s">
        <v>67</v>
      </c>
      <c r="D51" s="173" t="s">
        <v>62</v>
      </c>
      <c r="E51" s="170" t="s">
        <v>535</v>
      </c>
      <c r="F51" s="151">
        <v>3524</v>
      </c>
      <c r="G51" s="151">
        <v>2305.6999999999998</v>
      </c>
      <c r="H51" s="151">
        <f t="shared" ref="H51:H89" si="9">F51-G51</f>
        <v>1218.3000000000002</v>
      </c>
    </row>
    <row r="52" spans="1:8" ht="27.75">
      <c r="A52" s="171" t="s">
        <v>57</v>
      </c>
      <c r="B52" s="174" t="s">
        <v>536</v>
      </c>
      <c r="C52" s="402"/>
      <c r="D52" s="175" t="s">
        <v>65</v>
      </c>
      <c r="E52" s="170" t="s">
        <v>537</v>
      </c>
      <c r="F52" s="151">
        <v>4691</v>
      </c>
      <c r="G52" s="151">
        <v>2713.9380000000001</v>
      </c>
      <c r="H52" s="151">
        <f t="shared" si="9"/>
        <v>1977.0619999999999</v>
      </c>
    </row>
    <row r="53" spans="1:8" ht="27.75">
      <c r="A53" s="171" t="s">
        <v>58</v>
      </c>
      <c r="B53" s="174" t="s">
        <v>538</v>
      </c>
      <c r="C53" s="402"/>
      <c r="D53" s="175" t="s">
        <v>65</v>
      </c>
      <c r="E53" s="170" t="s">
        <v>539</v>
      </c>
      <c r="F53" s="151">
        <v>1319</v>
      </c>
      <c r="G53" s="151">
        <v>153.76499999999999</v>
      </c>
      <c r="H53" s="151">
        <f t="shared" si="9"/>
        <v>1165.2350000000001</v>
      </c>
    </row>
    <row r="54" spans="1:8" ht="27.75">
      <c r="A54" s="171" t="s">
        <v>59</v>
      </c>
      <c r="B54" s="174" t="s">
        <v>53</v>
      </c>
      <c r="C54" s="402"/>
      <c r="D54" s="175" t="s">
        <v>66</v>
      </c>
      <c r="E54" s="170" t="s">
        <v>540</v>
      </c>
      <c r="F54" s="151">
        <v>3500</v>
      </c>
      <c r="G54" s="151">
        <v>1339.165</v>
      </c>
      <c r="H54" s="151">
        <f t="shared" si="9"/>
        <v>2160.835</v>
      </c>
    </row>
    <row r="55" spans="1:8" ht="27.75">
      <c r="A55" s="171" t="s">
        <v>60</v>
      </c>
      <c r="B55" s="174" t="s">
        <v>541</v>
      </c>
      <c r="C55" s="402"/>
      <c r="D55" s="175" t="s">
        <v>66</v>
      </c>
      <c r="E55" s="170" t="s">
        <v>542</v>
      </c>
      <c r="F55" s="151">
        <v>1700</v>
      </c>
      <c r="G55" s="151">
        <v>1644.2940000000001</v>
      </c>
      <c r="H55" s="151">
        <f t="shared" si="9"/>
        <v>55.705999999999904</v>
      </c>
    </row>
    <row r="56" spans="1:8" ht="41.65">
      <c r="A56" s="171" t="s">
        <v>109</v>
      </c>
      <c r="B56" s="174" t="s">
        <v>55</v>
      </c>
      <c r="C56" s="402"/>
      <c r="D56" s="175" t="s">
        <v>42</v>
      </c>
      <c r="E56" s="170" t="s">
        <v>543</v>
      </c>
      <c r="F56" s="151">
        <v>6354</v>
      </c>
      <c r="G56" s="151">
        <v>2204.59</v>
      </c>
      <c r="H56" s="151">
        <f t="shared" si="9"/>
        <v>4149.41</v>
      </c>
    </row>
    <row r="57" spans="1:8" ht="13.9">
      <c r="A57" s="171" t="s">
        <v>110</v>
      </c>
      <c r="B57" s="174" t="s">
        <v>56</v>
      </c>
      <c r="C57" s="402"/>
      <c r="D57" s="175" t="s">
        <v>45</v>
      </c>
      <c r="E57" s="170" t="s">
        <v>544</v>
      </c>
      <c r="F57" s="151">
        <v>1100</v>
      </c>
      <c r="G57" s="151">
        <v>663.55700000000002</v>
      </c>
      <c r="H57" s="151">
        <f t="shared" si="9"/>
        <v>436.44299999999998</v>
      </c>
    </row>
    <row r="58" spans="1:8" ht="41.65">
      <c r="A58" s="171" t="s">
        <v>111</v>
      </c>
      <c r="B58" s="174" t="s">
        <v>545</v>
      </c>
      <c r="C58" s="402"/>
      <c r="D58" s="175" t="s">
        <v>45</v>
      </c>
      <c r="E58" s="170" t="s">
        <v>546</v>
      </c>
      <c r="F58" s="151">
        <v>3500</v>
      </c>
      <c r="G58" s="151">
        <v>3454.1750000000002</v>
      </c>
      <c r="H58" s="151">
        <f t="shared" si="9"/>
        <v>45.824999999999818</v>
      </c>
    </row>
    <row r="59" spans="1:8" ht="27.75">
      <c r="A59" s="171" t="s">
        <v>112</v>
      </c>
      <c r="B59" s="176" t="s">
        <v>547</v>
      </c>
      <c r="C59" s="402"/>
      <c r="D59" s="173" t="s">
        <v>44</v>
      </c>
      <c r="E59" s="170" t="s">
        <v>548</v>
      </c>
      <c r="F59" s="151">
        <v>2200</v>
      </c>
      <c r="G59" s="151">
        <v>1818.818</v>
      </c>
      <c r="H59" s="151">
        <f t="shared" si="9"/>
        <v>381.18200000000002</v>
      </c>
    </row>
    <row r="60" spans="1:8" ht="13.9">
      <c r="A60" s="171" t="s">
        <v>113</v>
      </c>
      <c r="B60" s="174" t="s">
        <v>549</v>
      </c>
      <c r="C60" s="402"/>
      <c r="D60" s="175" t="s">
        <v>550</v>
      </c>
      <c r="E60" s="170" t="s">
        <v>551</v>
      </c>
      <c r="F60" s="151">
        <v>3476</v>
      </c>
      <c r="G60" s="151">
        <v>2731.6979999999999</v>
      </c>
      <c r="H60" s="151">
        <f t="shared" si="9"/>
        <v>744.30200000000013</v>
      </c>
    </row>
    <row r="61" spans="1:8" ht="13.9">
      <c r="A61" s="171" t="s">
        <v>114</v>
      </c>
      <c r="B61" s="174" t="s">
        <v>552</v>
      </c>
      <c r="C61" s="402"/>
      <c r="D61" s="173" t="s">
        <v>51</v>
      </c>
      <c r="E61" s="170" t="s">
        <v>553</v>
      </c>
      <c r="F61" s="151">
        <v>2128</v>
      </c>
      <c r="G61" s="151">
        <v>1576.547</v>
      </c>
      <c r="H61" s="151">
        <f t="shared" si="9"/>
        <v>551.45299999999997</v>
      </c>
    </row>
    <row r="62" spans="1:8" ht="13.9">
      <c r="A62" s="171" t="s">
        <v>115</v>
      </c>
      <c r="B62" s="174" t="s">
        <v>554</v>
      </c>
      <c r="C62" s="402"/>
      <c r="D62" s="175" t="s">
        <v>63</v>
      </c>
      <c r="E62" s="170" t="s">
        <v>555</v>
      </c>
      <c r="F62" s="151">
        <v>4709</v>
      </c>
      <c r="G62" s="151">
        <v>4676.5878000000002</v>
      </c>
      <c r="H62" s="151">
        <f t="shared" si="9"/>
        <v>32.412199999999757</v>
      </c>
    </row>
    <row r="63" spans="1:8" ht="13.9">
      <c r="A63" s="171" t="s">
        <v>116</v>
      </c>
      <c r="B63" s="177" t="s">
        <v>117</v>
      </c>
      <c r="C63" s="402"/>
      <c r="D63" s="173" t="s">
        <v>63</v>
      </c>
      <c r="E63" s="170" t="s">
        <v>556</v>
      </c>
      <c r="F63" s="151">
        <v>1460</v>
      </c>
      <c r="G63" s="151">
        <v>277.42099999999999</v>
      </c>
      <c r="H63" s="151">
        <f t="shared" si="9"/>
        <v>1182.579</v>
      </c>
    </row>
    <row r="64" spans="1:8" ht="27.75">
      <c r="A64" s="171" t="s">
        <v>118</v>
      </c>
      <c r="B64" s="172" t="s">
        <v>54</v>
      </c>
      <c r="C64" s="402"/>
      <c r="D64" s="173" t="s">
        <v>63</v>
      </c>
      <c r="E64" s="170" t="s">
        <v>557</v>
      </c>
      <c r="F64" s="151">
        <v>2240</v>
      </c>
      <c r="G64" s="151">
        <v>1250.21</v>
      </c>
      <c r="H64" s="204">
        <f>F64-G64</f>
        <v>989.79</v>
      </c>
    </row>
    <row r="65" spans="1:8" ht="27.75">
      <c r="A65" s="171" t="s">
        <v>119</v>
      </c>
      <c r="B65" s="174" t="s">
        <v>558</v>
      </c>
      <c r="C65" s="402"/>
      <c r="D65" s="175" t="s">
        <v>63</v>
      </c>
      <c r="E65" s="170" t="s">
        <v>559</v>
      </c>
      <c r="F65" s="151">
        <v>1100</v>
      </c>
      <c r="G65" s="151">
        <v>697.428</v>
      </c>
      <c r="H65" s="151">
        <f t="shared" si="9"/>
        <v>402.572</v>
      </c>
    </row>
    <row r="66" spans="1:8" ht="27.75">
      <c r="A66" s="171" t="s">
        <v>120</v>
      </c>
      <c r="B66" s="174" t="s">
        <v>560</v>
      </c>
      <c r="C66" s="401"/>
      <c r="D66" s="175" t="s">
        <v>63</v>
      </c>
      <c r="E66" s="178" t="s">
        <v>561</v>
      </c>
      <c r="F66" s="151">
        <v>8876</v>
      </c>
      <c r="G66" s="151">
        <v>7755.93</v>
      </c>
      <c r="H66" s="151">
        <f t="shared" si="9"/>
        <v>1120.0699999999997</v>
      </c>
    </row>
    <row r="67" spans="1:8" ht="55.5">
      <c r="A67" s="171" t="s">
        <v>125</v>
      </c>
      <c r="B67" s="179" t="s">
        <v>563</v>
      </c>
      <c r="C67" s="190" t="s">
        <v>562</v>
      </c>
      <c r="D67" s="157" t="s">
        <v>123</v>
      </c>
      <c r="E67" s="149" t="s">
        <v>564</v>
      </c>
      <c r="F67" s="151">
        <v>400</v>
      </c>
      <c r="G67" s="151">
        <v>395.988</v>
      </c>
      <c r="H67" s="151">
        <f t="shared" si="9"/>
        <v>4.0120000000000005</v>
      </c>
    </row>
    <row r="68" spans="1:8" ht="13.9">
      <c r="A68" s="171" t="s">
        <v>565</v>
      </c>
      <c r="B68" s="179" t="s">
        <v>566</v>
      </c>
      <c r="C68" s="400" t="s">
        <v>567</v>
      </c>
      <c r="D68" s="157" t="s">
        <v>123</v>
      </c>
      <c r="E68" s="149" t="s">
        <v>568</v>
      </c>
      <c r="F68" s="151">
        <v>495</v>
      </c>
      <c r="G68" s="128">
        <v>456.18200000000002</v>
      </c>
      <c r="H68" s="151">
        <f t="shared" si="9"/>
        <v>38.817999999999984</v>
      </c>
    </row>
    <row r="69" spans="1:8" ht="13.9">
      <c r="A69" s="171" t="s">
        <v>569</v>
      </c>
      <c r="B69" s="179" t="s">
        <v>570</v>
      </c>
      <c r="C69" s="401"/>
      <c r="D69" s="157" t="s">
        <v>123</v>
      </c>
      <c r="E69" s="149" t="s">
        <v>571</v>
      </c>
      <c r="F69" s="151">
        <v>600</v>
      </c>
      <c r="G69" s="128">
        <v>579.70600000000002</v>
      </c>
      <c r="H69" s="151">
        <f t="shared" si="9"/>
        <v>20.293999999999983</v>
      </c>
    </row>
    <row r="70" spans="1:8" ht="27.75">
      <c r="A70" s="171" t="s">
        <v>572</v>
      </c>
      <c r="B70" s="179" t="s">
        <v>573</v>
      </c>
      <c r="C70" s="400" t="s">
        <v>574</v>
      </c>
      <c r="D70" s="173" t="s">
        <v>127</v>
      </c>
      <c r="E70" s="170" t="s">
        <v>575</v>
      </c>
      <c r="F70" s="151">
        <v>180</v>
      </c>
      <c r="G70" s="151">
        <v>177.01</v>
      </c>
      <c r="H70" s="151">
        <f t="shared" si="9"/>
        <v>2.9900000000000091</v>
      </c>
    </row>
    <row r="71" spans="1:8" ht="29.25" customHeight="1">
      <c r="A71" s="171" t="s">
        <v>576</v>
      </c>
      <c r="B71" s="179" t="s">
        <v>577</v>
      </c>
      <c r="C71" s="402"/>
      <c r="D71" s="173" t="s">
        <v>127</v>
      </c>
      <c r="E71" s="170" t="s">
        <v>578</v>
      </c>
      <c r="F71" s="151">
        <v>620</v>
      </c>
      <c r="G71" s="151">
        <v>619.31799999999998</v>
      </c>
      <c r="H71" s="151">
        <f t="shared" si="9"/>
        <v>0.68200000000001637</v>
      </c>
    </row>
    <row r="72" spans="1:8" ht="27.75">
      <c r="A72" s="171" t="s">
        <v>579</v>
      </c>
      <c r="B72" s="179" t="s">
        <v>580</v>
      </c>
      <c r="C72" s="401"/>
      <c r="D72" s="173" t="s">
        <v>127</v>
      </c>
      <c r="E72" s="170" t="s">
        <v>581</v>
      </c>
      <c r="F72" s="151">
        <v>800</v>
      </c>
      <c r="G72" s="151">
        <v>799.18799999999999</v>
      </c>
      <c r="H72" s="151">
        <f t="shared" si="9"/>
        <v>0.81200000000001182</v>
      </c>
    </row>
    <row r="73" spans="1:8" ht="55.5">
      <c r="A73" s="171" t="s">
        <v>582</v>
      </c>
      <c r="B73" s="172" t="s">
        <v>61</v>
      </c>
      <c r="C73" s="157" t="s">
        <v>583</v>
      </c>
      <c r="D73" s="157" t="s">
        <v>129</v>
      </c>
      <c r="E73" s="170" t="s">
        <v>584</v>
      </c>
      <c r="F73" s="151">
        <v>1072</v>
      </c>
      <c r="G73" s="156">
        <v>1033.4525000000001</v>
      </c>
      <c r="H73" s="151">
        <f t="shared" si="9"/>
        <v>38.5474999999999</v>
      </c>
    </row>
    <row r="74" spans="1:8" ht="55.5">
      <c r="A74" s="171" t="s">
        <v>585</v>
      </c>
      <c r="B74" s="180" t="s">
        <v>586</v>
      </c>
      <c r="C74" s="190" t="s">
        <v>130</v>
      </c>
      <c r="D74" s="175" t="s">
        <v>131</v>
      </c>
      <c r="E74" s="178" t="s">
        <v>587</v>
      </c>
      <c r="F74" s="151">
        <v>130</v>
      </c>
      <c r="G74" s="156" t="s">
        <v>443</v>
      </c>
      <c r="H74" s="151">
        <f t="shared" si="9"/>
        <v>130</v>
      </c>
    </row>
    <row r="75" spans="1:8" ht="55.5">
      <c r="A75" s="171" t="s">
        <v>588</v>
      </c>
      <c r="B75" s="180" t="s">
        <v>589</v>
      </c>
      <c r="C75" s="190" t="s">
        <v>130</v>
      </c>
      <c r="D75" s="175" t="s">
        <v>131</v>
      </c>
      <c r="E75" s="178" t="s">
        <v>590</v>
      </c>
      <c r="F75" s="151">
        <v>500</v>
      </c>
      <c r="G75" s="151"/>
      <c r="H75" s="151">
        <f t="shared" si="9"/>
        <v>500</v>
      </c>
    </row>
    <row r="76" spans="1:8" ht="55.5">
      <c r="A76" s="171" t="s">
        <v>591</v>
      </c>
      <c r="B76" s="180" t="s">
        <v>592</v>
      </c>
      <c r="C76" s="190" t="s">
        <v>130</v>
      </c>
      <c r="D76" s="175" t="s">
        <v>131</v>
      </c>
      <c r="E76" s="178" t="s">
        <v>593</v>
      </c>
      <c r="F76" s="151">
        <v>800</v>
      </c>
      <c r="G76" s="151"/>
      <c r="H76" s="151">
        <f t="shared" si="9"/>
        <v>800</v>
      </c>
    </row>
    <row r="77" spans="1:8" ht="27.75">
      <c r="A77" s="171" t="s">
        <v>594</v>
      </c>
      <c r="B77" s="179" t="s">
        <v>595</v>
      </c>
      <c r="C77" s="400" t="s">
        <v>596</v>
      </c>
      <c r="D77" s="181" t="s">
        <v>133</v>
      </c>
      <c r="E77" s="178" t="s">
        <v>597</v>
      </c>
      <c r="F77" s="151">
        <v>600</v>
      </c>
      <c r="G77" s="151"/>
      <c r="H77" s="151">
        <f t="shared" si="9"/>
        <v>600</v>
      </c>
    </row>
    <row r="78" spans="1:8" ht="27.75">
      <c r="A78" s="171" t="s">
        <v>598</v>
      </c>
      <c r="B78" s="179" t="s">
        <v>599</v>
      </c>
      <c r="C78" s="401"/>
      <c r="D78" s="181" t="s">
        <v>133</v>
      </c>
      <c r="E78" s="178" t="s">
        <v>600</v>
      </c>
      <c r="F78" s="151">
        <v>500</v>
      </c>
      <c r="G78" s="151"/>
      <c r="H78" s="151">
        <f t="shared" si="9"/>
        <v>500</v>
      </c>
    </row>
    <row r="79" spans="1:8" ht="13.9">
      <c r="A79" s="171" t="s">
        <v>601</v>
      </c>
      <c r="B79" s="179" t="s">
        <v>602</v>
      </c>
      <c r="C79" s="400" t="s">
        <v>603</v>
      </c>
      <c r="D79" s="175" t="s">
        <v>134</v>
      </c>
      <c r="E79" s="178" t="s">
        <v>604</v>
      </c>
      <c r="F79" s="151">
        <v>600</v>
      </c>
      <c r="G79" s="151"/>
      <c r="H79" s="151">
        <f t="shared" si="9"/>
        <v>600</v>
      </c>
    </row>
    <row r="80" spans="1:8" ht="13.9">
      <c r="A80" s="171" t="s">
        <v>605</v>
      </c>
      <c r="B80" s="179" t="s">
        <v>606</v>
      </c>
      <c r="C80" s="401"/>
      <c r="D80" s="175" t="s">
        <v>134</v>
      </c>
      <c r="E80" s="178" t="s">
        <v>607</v>
      </c>
      <c r="F80" s="151">
        <v>600</v>
      </c>
      <c r="G80" s="151"/>
      <c r="H80" s="151">
        <f t="shared" si="9"/>
        <v>600</v>
      </c>
    </row>
    <row r="81" spans="1:8" ht="41.65">
      <c r="A81" s="171" t="s">
        <v>608</v>
      </c>
      <c r="B81" s="179" t="s">
        <v>609</v>
      </c>
      <c r="C81" s="157" t="s">
        <v>610</v>
      </c>
      <c r="D81" s="173" t="s">
        <v>136</v>
      </c>
      <c r="E81" s="178" t="s">
        <v>611</v>
      </c>
      <c r="F81" s="151">
        <v>800</v>
      </c>
      <c r="G81" s="151"/>
      <c r="H81" s="151">
        <f t="shared" si="9"/>
        <v>800</v>
      </c>
    </row>
    <row r="82" spans="1:8" ht="27.75">
      <c r="A82" s="171" t="s">
        <v>612</v>
      </c>
      <c r="B82" s="179" t="s">
        <v>613</v>
      </c>
      <c r="C82" s="157" t="s">
        <v>149</v>
      </c>
      <c r="D82" s="173" t="s">
        <v>136</v>
      </c>
      <c r="E82" s="170" t="s">
        <v>614</v>
      </c>
      <c r="F82" s="151">
        <v>800</v>
      </c>
      <c r="G82" s="151">
        <f>741.385</f>
        <v>741.38499999999999</v>
      </c>
      <c r="H82" s="151">
        <f t="shared" si="9"/>
        <v>58.615000000000009</v>
      </c>
    </row>
    <row r="83" spans="1:8" ht="55.5">
      <c r="A83" s="171" t="s">
        <v>623</v>
      </c>
      <c r="B83" s="179" t="s">
        <v>624</v>
      </c>
      <c r="C83" s="190" t="s">
        <v>616</v>
      </c>
      <c r="D83" s="173" t="s">
        <v>137</v>
      </c>
      <c r="E83" s="170" t="s">
        <v>625</v>
      </c>
      <c r="F83" s="151">
        <v>140</v>
      </c>
      <c r="G83" s="156" t="s">
        <v>443</v>
      </c>
      <c r="H83" s="151">
        <f t="shared" si="9"/>
        <v>140</v>
      </c>
    </row>
    <row r="84" spans="1:8" ht="55.5">
      <c r="A84" s="171" t="s">
        <v>626</v>
      </c>
      <c r="B84" s="179" t="s">
        <v>627</v>
      </c>
      <c r="C84" s="190" t="s">
        <v>616</v>
      </c>
      <c r="D84" s="173" t="s">
        <v>137</v>
      </c>
      <c r="E84" s="170" t="s">
        <v>628</v>
      </c>
      <c r="F84" s="151">
        <v>535</v>
      </c>
      <c r="G84" s="151"/>
      <c r="H84" s="151">
        <f t="shared" si="9"/>
        <v>535</v>
      </c>
    </row>
    <row r="85" spans="1:8" ht="27.75">
      <c r="A85" s="171" t="s">
        <v>629</v>
      </c>
      <c r="B85" s="179" t="s">
        <v>630</v>
      </c>
      <c r="C85" s="400" t="s">
        <v>631</v>
      </c>
      <c r="D85" s="173" t="s">
        <v>138</v>
      </c>
      <c r="E85" s="170" t="s">
        <v>632</v>
      </c>
      <c r="F85" s="151">
        <v>600</v>
      </c>
      <c r="G85" s="151">
        <v>598.29999999999995</v>
      </c>
      <c r="H85" s="151">
        <f t="shared" si="9"/>
        <v>1.7000000000000455</v>
      </c>
    </row>
    <row r="86" spans="1:8" ht="27.75">
      <c r="A86" s="171" t="s">
        <v>633</v>
      </c>
      <c r="B86" s="179" t="s">
        <v>634</v>
      </c>
      <c r="C86" s="401"/>
      <c r="D86" s="173" t="s">
        <v>138</v>
      </c>
      <c r="E86" s="170" t="s">
        <v>635</v>
      </c>
      <c r="F86" s="151">
        <v>550</v>
      </c>
      <c r="G86" s="151">
        <v>548.15499999999997</v>
      </c>
      <c r="H86" s="151">
        <f t="shared" si="9"/>
        <v>1.8450000000000273</v>
      </c>
    </row>
    <row r="87" spans="1:8" ht="41.65">
      <c r="A87" s="182" t="s">
        <v>636</v>
      </c>
      <c r="B87" s="183" t="s">
        <v>637</v>
      </c>
      <c r="C87" s="184" t="s">
        <v>148</v>
      </c>
      <c r="D87" s="184" t="s">
        <v>139</v>
      </c>
      <c r="E87" s="185" t="s">
        <v>638</v>
      </c>
      <c r="F87" s="186">
        <v>1150</v>
      </c>
      <c r="G87" s="151">
        <v>1114.9390000000001</v>
      </c>
      <c r="H87" s="151">
        <f t="shared" si="9"/>
        <v>35.060999999999922</v>
      </c>
    </row>
    <row r="88" spans="1:8" ht="30" customHeight="1">
      <c r="A88" s="171" t="s">
        <v>639</v>
      </c>
      <c r="B88" s="179" t="s">
        <v>640</v>
      </c>
      <c r="C88" s="190" t="s">
        <v>641</v>
      </c>
      <c r="D88" s="157" t="s">
        <v>140</v>
      </c>
      <c r="E88" s="185" t="s">
        <v>642</v>
      </c>
      <c r="F88" s="151">
        <v>300</v>
      </c>
      <c r="G88" s="156"/>
      <c r="H88" s="151">
        <f t="shared" si="9"/>
        <v>300</v>
      </c>
    </row>
    <row r="89" spans="1:8" ht="55.5">
      <c r="A89" s="171" t="s">
        <v>643</v>
      </c>
      <c r="B89" s="179" t="s">
        <v>644</v>
      </c>
      <c r="C89" s="190" t="s">
        <v>641</v>
      </c>
      <c r="D89" s="157" t="s">
        <v>140</v>
      </c>
      <c r="E89" s="185" t="s">
        <v>645</v>
      </c>
      <c r="F89" s="151">
        <v>600</v>
      </c>
      <c r="G89" s="156"/>
      <c r="H89" s="151">
        <f t="shared" si="9"/>
        <v>600</v>
      </c>
    </row>
    <row r="90" spans="1:8" ht="27">
      <c r="A90" s="144" t="s">
        <v>13</v>
      </c>
      <c r="B90" s="145" t="s">
        <v>31</v>
      </c>
      <c r="C90" s="145"/>
      <c r="D90" s="145"/>
      <c r="E90" s="145"/>
      <c r="F90" s="146">
        <f t="shared" ref="F90" si="10">F91</f>
        <v>16134</v>
      </c>
      <c r="G90" s="146">
        <f>G91</f>
        <v>7413.4315000000006</v>
      </c>
      <c r="H90" s="146">
        <f>H91</f>
        <v>8720.5684999999994</v>
      </c>
    </row>
    <row r="91" spans="1:8" ht="27" hidden="1">
      <c r="A91" s="147">
        <v>1</v>
      </c>
      <c r="B91" s="142" t="s">
        <v>646</v>
      </c>
      <c r="C91" s="142"/>
      <c r="D91" s="142"/>
      <c r="E91" s="142"/>
      <c r="F91" s="143">
        <f>SUM(F92:F111)</f>
        <v>16134</v>
      </c>
      <c r="G91" s="143">
        <f>SUM(G92:G111)</f>
        <v>7413.4315000000006</v>
      </c>
      <c r="H91" s="143">
        <f>SUM(H92:H111)</f>
        <v>8720.5684999999994</v>
      </c>
    </row>
    <row r="92" spans="1:8" ht="27.75">
      <c r="A92" s="175">
        <v>1</v>
      </c>
      <c r="B92" s="179" t="s">
        <v>647</v>
      </c>
      <c r="C92" s="400" t="s">
        <v>562</v>
      </c>
      <c r="D92" s="157" t="s">
        <v>123</v>
      </c>
      <c r="E92" s="149" t="s">
        <v>648</v>
      </c>
      <c r="F92" s="151">
        <v>1110</v>
      </c>
      <c r="G92" s="151">
        <v>1107.498</v>
      </c>
      <c r="H92" s="151">
        <f t="shared" ref="H92:H111" si="11">F92-G92</f>
        <v>2.5019999999999527</v>
      </c>
    </row>
    <row r="93" spans="1:8" ht="27.75">
      <c r="A93" s="175">
        <v>2</v>
      </c>
      <c r="B93" s="179" t="s">
        <v>649</v>
      </c>
      <c r="C93" s="401"/>
      <c r="D93" s="157" t="s">
        <v>123</v>
      </c>
      <c r="E93" s="149" t="s">
        <v>650</v>
      </c>
      <c r="F93" s="151">
        <v>600</v>
      </c>
      <c r="G93" s="151">
        <v>598.60500000000002</v>
      </c>
      <c r="H93" s="151">
        <f t="shared" si="11"/>
        <v>1.3949999999999818</v>
      </c>
    </row>
    <row r="94" spans="1:8" ht="55.5">
      <c r="A94" s="175">
        <v>3</v>
      </c>
      <c r="B94" s="179" t="s">
        <v>651</v>
      </c>
      <c r="C94" s="157" t="s">
        <v>574</v>
      </c>
      <c r="D94" s="157" t="s">
        <v>127</v>
      </c>
      <c r="E94" s="149" t="s">
        <v>652</v>
      </c>
      <c r="F94" s="151">
        <v>1150</v>
      </c>
      <c r="G94" s="159">
        <v>1143.4549999999999</v>
      </c>
      <c r="H94" s="151">
        <f t="shared" si="11"/>
        <v>6.5450000000000728</v>
      </c>
    </row>
    <row r="95" spans="1:8" ht="41.65">
      <c r="A95" s="175">
        <v>4</v>
      </c>
      <c r="B95" s="179" t="s">
        <v>653</v>
      </c>
      <c r="C95" s="157" t="s">
        <v>654</v>
      </c>
      <c r="D95" s="157" t="s">
        <v>127</v>
      </c>
      <c r="E95" s="149" t="s">
        <v>655</v>
      </c>
      <c r="F95" s="151">
        <v>250</v>
      </c>
      <c r="G95" s="151">
        <v>233.76400000000001</v>
      </c>
      <c r="H95" s="151">
        <f t="shared" si="11"/>
        <v>16.23599999999999</v>
      </c>
    </row>
    <row r="96" spans="1:8" ht="55.5">
      <c r="A96" s="175">
        <v>5</v>
      </c>
      <c r="B96" s="179" t="s">
        <v>656</v>
      </c>
      <c r="C96" s="157" t="s">
        <v>574</v>
      </c>
      <c r="D96" s="157" t="s">
        <v>127</v>
      </c>
      <c r="E96" s="149" t="s">
        <v>657</v>
      </c>
      <c r="F96" s="151">
        <v>306</v>
      </c>
      <c r="G96" s="151">
        <v>304.59699999999998</v>
      </c>
      <c r="H96" s="151">
        <f t="shared" si="11"/>
        <v>1.40300000000002</v>
      </c>
    </row>
    <row r="97" spans="1:8" ht="30" customHeight="1">
      <c r="A97" s="175">
        <v>6</v>
      </c>
      <c r="B97" s="179" t="s">
        <v>658</v>
      </c>
      <c r="C97" s="190" t="s">
        <v>583</v>
      </c>
      <c r="D97" s="157" t="s">
        <v>659</v>
      </c>
      <c r="E97" s="149" t="s">
        <v>660</v>
      </c>
      <c r="F97" s="151">
        <v>970</v>
      </c>
      <c r="G97" s="151">
        <v>966.40150000000006</v>
      </c>
      <c r="H97" s="151">
        <f t="shared" si="11"/>
        <v>3.5984999999999445</v>
      </c>
    </row>
    <row r="98" spans="1:8" ht="55.5">
      <c r="A98" s="175">
        <v>8</v>
      </c>
      <c r="B98" s="179" t="s">
        <v>661</v>
      </c>
      <c r="C98" s="190" t="s">
        <v>583</v>
      </c>
      <c r="D98" s="157" t="s">
        <v>659</v>
      </c>
      <c r="E98" s="149" t="s">
        <v>662</v>
      </c>
      <c r="F98" s="151">
        <v>706</v>
      </c>
      <c r="G98" s="151">
        <v>703.43200000000002</v>
      </c>
      <c r="H98" s="151">
        <f t="shared" si="11"/>
        <v>2.5679999999999836</v>
      </c>
    </row>
    <row r="99" spans="1:8" ht="13.9">
      <c r="A99" s="175">
        <v>11</v>
      </c>
      <c r="B99" s="179" t="s">
        <v>663</v>
      </c>
      <c r="C99" s="400" t="s">
        <v>596</v>
      </c>
      <c r="D99" s="157" t="s">
        <v>133</v>
      </c>
      <c r="E99" s="149" t="s">
        <v>664</v>
      </c>
      <c r="F99" s="151">
        <v>906</v>
      </c>
      <c r="G99" s="156"/>
      <c r="H99" s="151">
        <f t="shared" si="11"/>
        <v>906</v>
      </c>
    </row>
    <row r="100" spans="1:8" ht="27.75">
      <c r="A100" s="175">
        <v>12</v>
      </c>
      <c r="B100" s="179" t="s">
        <v>665</v>
      </c>
      <c r="C100" s="401"/>
      <c r="D100" s="157" t="s">
        <v>133</v>
      </c>
      <c r="E100" s="149" t="s">
        <v>666</v>
      </c>
      <c r="F100" s="151">
        <v>800</v>
      </c>
      <c r="G100" s="151"/>
      <c r="H100" s="151">
        <f t="shared" si="11"/>
        <v>800</v>
      </c>
    </row>
    <row r="101" spans="1:8" ht="13.9">
      <c r="A101" s="175">
        <v>13</v>
      </c>
      <c r="B101" s="179" t="s">
        <v>667</v>
      </c>
      <c r="C101" s="400" t="s">
        <v>603</v>
      </c>
      <c r="D101" s="157" t="s">
        <v>134</v>
      </c>
      <c r="E101" s="149" t="s">
        <v>668</v>
      </c>
      <c r="F101" s="151">
        <v>1256</v>
      </c>
      <c r="G101" s="156" t="s">
        <v>443</v>
      </c>
      <c r="H101" s="151">
        <f t="shared" si="11"/>
        <v>1256</v>
      </c>
    </row>
    <row r="102" spans="1:8" ht="13.9">
      <c r="A102" s="175">
        <v>14</v>
      </c>
      <c r="B102" s="179" t="s">
        <v>669</v>
      </c>
      <c r="C102" s="401"/>
      <c r="D102" s="157" t="s">
        <v>134</v>
      </c>
      <c r="E102" s="149" t="s">
        <v>670</v>
      </c>
      <c r="F102" s="151">
        <v>450</v>
      </c>
      <c r="G102" s="156" t="s">
        <v>443</v>
      </c>
      <c r="H102" s="151">
        <f t="shared" si="11"/>
        <v>450</v>
      </c>
    </row>
    <row r="103" spans="1:8" ht="27.75">
      <c r="A103" s="175">
        <v>15</v>
      </c>
      <c r="B103" s="179" t="s">
        <v>671</v>
      </c>
      <c r="C103" s="400" t="s">
        <v>610</v>
      </c>
      <c r="D103" s="157" t="s">
        <v>136</v>
      </c>
      <c r="E103" s="149" t="s">
        <v>672</v>
      </c>
      <c r="F103" s="151">
        <v>900</v>
      </c>
      <c r="G103" s="156"/>
      <c r="H103" s="151">
        <f t="shared" si="11"/>
        <v>900</v>
      </c>
    </row>
    <row r="104" spans="1:8" ht="27.75">
      <c r="A104" s="175">
        <v>16</v>
      </c>
      <c r="B104" s="179" t="s">
        <v>673</v>
      </c>
      <c r="C104" s="401"/>
      <c r="D104" s="157" t="s">
        <v>136</v>
      </c>
      <c r="E104" s="149" t="s">
        <v>674</v>
      </c>
      <c r="F104" s="151">
        <v>806</v>
      </c>
      <c r="G104" s="151"/>
      <c r="H104" s="151">
        <f t="shared" si="11"/>
        <v>806</v>
      </c>
    </row>
    <row r="105" spans="1:8" ht="13.9">
      <c r="A105" s="175">
        <v>17</v>
      </c>
      <c r="B105" s="179" t="s">
        <v>675</v>
      </c>
      <c r="C105" s="400" t="s">
        <v>676</v>
      </c>
      <c r="D105" s="157" t="s">
        <v>137</v>
      </c>
      <c r="E105" s="149" t="s">
        <v>677</v>
      </c>
      <c r="F105" s="151">
        <v>1046</v>
      </c>
      <c r="G105" s="151"/>
      <c r="H105" s="151">
        <f t="shared" si="11"/>
        <v>1046</v>
      </c>
    </row>
    <row r="106" spans="1:8" ht="13.9">
      <c r="A106" s="175">
        <v>18</v>
      </c>
      <c r="B106" s="179" t="s">
        <v>678</v>
      </c>
      <c r="C106" s="401"/>
      <c r="D106" s="157" t="s">
        <v>137</v>
      </c>
      <c r="E106" s="149" t="s">
        <v>679</v>
      </c>
      <c r="F106" s="151">
        <v>660</v>
      </c>
      <c r="G106" s="151"/>
      <c r="H106" s="151">
        <f t="shared" si="11"/>
        <v>660</v>
      </c>
    </row>
    <row r="107" spans="1:8" ht="27.75">
      <c r="A107" s="175">
        <v>19</v>
      </c>
      <c r="B107" s="179" t="s">
        <v>680</v>
      </c>
      <c r="C107" s="400" t="s">
        <v>631</v>
      </c>
      <c r="D107" s="157" t="s">
        <v>138</v>
      </c>
      <c r="E107" s="149" t="s">
        <v>681</v>
      </c>
      <c r="F107" s="151">
        <v>1106</v>
      </c>
      <c r="G107" s="156">
        <v>1103.1500000000001</v>
      </c>
      <c r="H107" s="151">
        <f t="shared" si="11"/>
        <v>2.8499999999999091</v>
      </c>
    </row>
    <row r="108" spans="1:8" ht="13.9">
      <c r="A108" s="175">
        <v>20</v>
      </c>
      <c r="B108" s="179" t="s">
        <v>682</v>
      </c>
      <c r="C108" s="401"/>
      <c r="D108" s="157" t="s">
        <v>138</v>
      </c>
      <c r="E108" s="149" t="s">
        <v>683</v>
      </c>
      <c r="F108" s="151">
        <v>600</v>
      </c>
      <c r="G108" s="151"/>
      <c r="H108" s="151">
        <f t="shared" si="11"/>
        <v>600</v>
      </c>
    </row>
    <row r="109" spans="1:8" ht="13.9">
      <c r="A109" s="187">
        <v>21</v>
      </c>
      <c r="B109" s="183" t="s">
        <v>684</v>
      </c>
      <c r="C109" s="431" t="s">
        <v>685</v>
      </c>
      <c r="D109" s="184" t="s">
        <v>139</v>
      </c>
      <c r="E109" s="185" t="s">
        <v>686</v>
      </c>
      <c r="F109" s="186">
        <v>1266</v>
      </c>
      <c r="G109" s="186">
        <v>1252.529</v>
      </c>
      <c r="H109" s="151">
        <f t="shared" si="11"/>
        <v>13.471000000000004</v>
      </c>
    </row>
    <row r="110" spans="1:8" ht="27.75">
      <c r="A110" s="187">
        <v>22</v>
      </c>
      <c r="B110" s="183" t="s">
        <v>687</v>
      </c>
      <c r="C110" s="432"/>
      <c r="D110" s="184" t="s">
        <v>139</v>
      </c>
      <c r="E110" s="185" t="s">
        <v>688</v>
      </c>
      <c r="F110" s="186">
        <v>440</v>
      </c>
      <c r="G110" s="186"/>
      <c r="H110" s="151">
        <f t="shared" si="11"/>
        <v>440</v>
      </c>
    </row>
    <row r="111" spans="1:8" ht="27.75">
      <c r="A111" s="175">
        <v>24</v>
      </c>
      <c r="B111" s="179" t="s">
        <v>689</v>
      </c>
      <c r="C111" s="192"/>
      <c r="D111" s="157" t="s">
        <v>140</v>
      </c>
      <c r="E111" s="149" t="s">
        <v>690</v>
      </c>
      <c r="F111" s="151">
        <v>806</v>
      </c>
      <c r="G111" s="156"/>
      <c r="H111" s="151">
        <f t="shared" si="11"/>
        <v>806</v>
      </c>
    </row>
  </sheetData>
  <mergeCells count="19">
    <mergeCell ref="A4:B4"/>
    <mergeCell ref="C8:C9"/>
    <mergeCell ref="C25:C27"/>
    <mergeCell ref="C28:C31"/>
    <mergeCell ref="C32:C33"/>
    <mergeCell ref="C77:C78"/>
    <mergeCell ref="C79:C80"/>
    <mergeCell ref="C85:C86"/>
    <mergeCell ref="C92:C93"/>
    <mergeCell ref="C37:C45"/>
    <mergeCell ref="C51:C66"/>
    <mergeCell ref="C68:C69"/>
    <mergeCell ref="C70:C72"/>
    <mergeCell ref="C107:C108"/>
    <mergeCell ref="C109:C110"/>
    <mergeCell ref="C99:C100"/>
    <mergeCell ref="C101:C102"/>
    <mergeCell ref="C103:C104"/>
    <mergeCell ref="C105:C10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F87"/>
  <sheetViews>
    <sheetView topLeftCell="A40" workbookViewId="0">
      <selection activeCell="C61" sqref="C61"/>
    </sheetView>
  </sheetViews>
  <sheetFormatPr defaultColWidth="9.33203125" defaultRowHeight="12.75"/>
  <cols>
    <col min="1" max="1" width="6.1640625" customWidth="1"/>
    <col min="2" max="2" width="36.1640625" customWidth="1"/>
    <col min="3" max="3" width="15.1640625" customWidth="1"/>
    <col min="4" max="6" width="15" customWidth="1"/>
  </cols>
  <sheetData>
    <row r="4" spans="1:6" ht="12.75" customHeight="1">
      <c r="A4" s="448" t="s">
        <v>0</v>
      </c>
      <c r="B4" s="448" t="s">
        <v>147</v>
      </c>
      <c r="C4" s="449" t="s">
        <v>71</v>
      </c>
      <c r="D4" s="313" t="s">
        <v>433</v>
      </c>
      <c r="E4" s="314" t="s">
        <v>713</v>
      </c>
      <c r="F4" s="440" t="s">
        <v>714</v>
      </c>
    </row>
    <row r="5" spans="1:6" ht="26.25">
      <c r="A5" s="448"/>
      <c r="B5" s="448"/>
      <c r="C5" s="450"/>
      <c r="D5" s="224" t="s">
        <v>143</v>
      </c>
      <c r="E5" s="225" t="s">
        <v>141</v>
      </c>
      <c r="F5" s="441"/>
    </row>
    <row r="6" spans="1:6">
      <c r="A6" s="226"/>
      <c r="B6" s="226" t="s">
        <v>7</v>
      </c>
      <c r="C6" s="226"/>
      <c r="D6" s="227">
        <f>D7+D33+D41</f>
        <v>22557.893</v>
      </c>
      <c r="E6" s="228">
        <f>E7+E33+E41</f>
        <v>10179.596229999999</v>
      </c>
      <c r="F6" s="228">
        <f>F7+F33+F41</f>
        <v>12378.296770000001</v>
      </c>
    </row>
    <row r="7" spans="1:6" ht="25.5">
      <c r="A7" s="229" t="s">
        <v>144</v>
      </c>
      <c r="B7" s="229" t="s">
        <v>715</v>
      </c>
      <c r="C7" s="229"/>
      <c r="D7" s="230">
        <f t="shared" ref="D7:F7" si="0">D8+D11+D23+D25+D29</f>
        <v>7573</v>
      </c>
      <c r="E7" s="230">
        <f t="shared" si="0"/>
        <v>3100.8510000000001</v>
      </c>
      <c r="F7" s="230">
        <f t="shared" si="0"/>
        <v>4472.1490000000003</v>
      </c>
    </row>
    <row r="8" spans="1:6" ht="38.25">
      <c r="A8" s="231" t="s">
        <v>3</v>
      </c>
      <c r="B8" s="232" t="s">
        <v>716</v>
      </c>
      <c r="C8" s="233"/>
      <c r="D8" s="234">
        <f t="shared" ref="D8" si="1">SUM(D9:D10)</f>
        <v>1934</v>
      </c>
      <c r="E8" s="235">
        <f>SUM(E9:E10)</f>
        <v>1908.7339999999999</v>
      </c>
      <c r="F8" s="235">
        <f>SUM(F9:F10)</f>
        <v>25.266000000000076</v>
      </c>
    </row>
    <row r="9" spans="1:6" ht="39.4">
      <c r="A9" s="236">
        <v>1</v>
      </c>
      <c r="B9" s="237" t="s">
        <v>717</v>
      </c>
      <c r="C9" s="238" t="s">
        <v>48</v>
      </c>
      <c r="D9" s="239">
        <v>934</v>
      </c>
      <c r="E9" s="240">
        <v>908.93</v>
      </c>
      <c r="F9" s="241">
        <f>D9-E9</f>
        <v>25.07000000000005</v>
      </c>
    </row>
    <row r="10" spans="1:6" ht="26.25">
      <c r="A10" s="236">
        <v>2</v>
      </c>
      <c r="B10" s="242" t="s">
        <v>718</v>
      </c>
      <c r="C10" s="243" t="s">
        <v>131</v>
      </c>
      <c r="D10" s="239">
        <v>1000</v>
      </c>
      <c r="E10" s="244">
        <v>999.80399999999997</v>
      </c>
      <c r="F10" s="241">
        <f>D10-E10</f>
        <v>0.19600000000002638</v>
      </c>
    </row>
    <row r="11" spans="1:6" ht="25.5">
      <c r="A11" s="245" t="s">
        <v>5</v>
      </c>
      <c r="B11" s="246" t="s">
        <v>429</v>
      </c>
      <c r="C11" s="247"/>
      <c r="D11" s="248">
        <f>SUM(D12:D22)</f>
        <v>2315</v>
      </c>
      <c r="E11" s="249">
        <f>SUM(E12:E22)</f>
        <v>440.82799999999997</v>
      </c>
      <c r="F11" s="249">
        <f t="shared" ref="F11" si="2">SUM(F12:F22)</f>
        <v>1874.172</v>
      </c>
    </row>
    <row r="12" spans="1:6" ht="13.15">
      <c r="A12" s="250">
        <v>1</v>
      </c>
      <c r="B12" s="251" t="s">
        <v>42</v>
      </c>
      <c r="C12" s="252" t="s">
        <v>42</v>
      </c>
      <c r="D12" s="239">
        <v>200</v>
      </c>
      <c r="E12" s="253"/>
      <c r="F12" s="241">
        <f t="shared" ref="F12:F22" si="3">D12-E12</f>
        <v>200</v>
      </c>
    </row>
    <row r="13" spans="1:6" ht="13.15">
      <c r="A13" s="254">
        <v>2</v>
      </c>
      <c r="B13" s="255" t="s">
        <v>43</v>
      </c>
      <c r="C13" s="256" t="s">
        <v>43</v>
      </c>
      <c r="D13" s="257">
        <v>215</v>
      </c>
      <c r="E13" s="258">
        <v>147.80000000000001</v>
      </c>
      <c r="F13" s="259">
        <f t="shared" si="3"/>
        <v>67.199999999999989</v>
      </c>
    </row>
    <row r="14" spans="1:6" ht="13.15">
      <c r="A14" s="254">
        <v>3</v>
      </c>
      <c r="B14" s="255" t="s">
        <v>44</v>
      </c>
      <c r="C14" s="256" t="s">
        <v>44</v>
      </c>
      <c r="D14" s="257">
        <v>200</v>
      </c>
      <c r="E14" s="260">
        <v>148.02799999999999</v>
      </c>
      <c r="F14" s="259">
        <f t="shared" si="3"/>
        <v>51.972000000000008</v>
      </c>
    </row>
    <row r="15" spans="1:6" ht="13.15">
      <c r="A15" s="254">
        <v>4</v>
      </c>
      <c r="B15" s="255" t="s">
        <v>52</v>
      </c>
      <c r="C15" s="256" t="s">
        <v>52</v>
      </c>
      <c r="D15" s="257">
        <v>200</v>
      </c>
      <c r="E15" s="258">
        <v>145</v>
      </c>
      <c r="F15" s="259">
        <f t="shared" si="3"/>
        <v>55</v>
      </c>
    </row>
    <row r="16" spans="1:6" ht="13.15">
      <c r="A16" s="254">
        <v>5</v>
      </c>
      <c r="B16" s="255" t="s">
        <v>51</v>
      </c>
      <c r="C16" s="256" t="s">
        <v>51</v>
      </c>
      <c r="D16" s="257">
        <v>215</v>
      </c>
      <c r="E16" s="258"/>
      <c r="F16" s="259">
        <f t="shared" si="3"/>
        <v>215</v>
      </c>
    </row>
    <row r="17" spans="1:6" ht="13.15">
      <c r="A17" s="254">
        <v>6</v>
      </c>
      <c r="B17" s="255" t="s">
        <v>45</v>
      </c>
      <c r="C17" s="256" t="s">
        <v>45</v>
      </c>
      <c r="D17" s="257">
        <v>200</v>
      </c>
      <c r="E17" s="258"/>
      <c r="F17" s="259">
        <f t="shared" si="3"/>
        <v>200</v>
      </c>
    </row>
    <row r="18" spans="1:6" ht="13.15">
      <c r="A18" s="254">
        <v>7</v>
      </c>
      <c r="B18" s="255" t="s">
        <v>46</v>
      </c>
      <c r="C18" s="256" t="s">
        <v>46</v>
      </c>
      <c r="D18" s="257">
        <v>215</v>
      </c>
      <c r="E18" s="258"/>
      <c r="F18" s="259">
        <f t="shared" si="3"/>
        <v>215</v>
      </c>
    </row>
    <row r="19" spans="1:6" ht="26.25">
      <c r="A19" s="254">
        <v>8</v>
      </c>
      <c r="B19" s="255" t="s">
        <v>47</v>
      </c>
      <c r="C19" s="256" t="s">
        <v>47</v>
      </c>
      <c r="D19" s="257">
        <v>255</v>
      </c>
      <c r="E19" s="258"/>
      <c r="F19" s="259">
        <f t="shared" si="3"/>
        <v>255</v>
      </c>
    </row>
    <row r="20" spans="1:6" ht="26.25">
      <c r="A20" s="254">
        <v>9</v>
      </c>
      <c r="B20" s="255" t="s">
        <v>48</v>
      </c>
      <c r="C20" s="256" t="s">
        <v>48</v>
      </c>
      <c r="D20" s="257">
        <v>215</v>
      </c>
      <c r="E20" s="258"/>
      <c r="F20" s="259">
        <f t="shared" si="3"/>
        <v>215</v>
      </c>
    </row>
    <row r="21" spans="1:6" ht="13.15">
      <c r="A21" s="254">
        <v>10</v>
      </c>
      <c r="B21" s="255" t="s">
        <v>49</v>
      </c>
      <c r="C21" s="256" t="s">
        <v>49</v>
      </c>
      <c r="D21" s="257">
        <v>200</v>
      </c>
      <c r="E21" s="258"/>
      <c r="F21" s="259">
        <f t="shared" si="3"/>
        <v>200</v>
      </c>
    </row>
    <row r="22" spans="1:6" ht="13.15">
      <c r="A22" s="254">
        <v>11</v>
      </c>
      <c r="B22" s="255" t="s">
        <v>50</v>
      </c>
      <c r="C22" s="256" t="s">
        <v>50</v>
      </c>
      <c r="D22" s="257">
        <v>200</v>
      </c>
      <c r="E22" s="258"/>
      <c r="F22" s="259">
        <f t="shared" si="3"/>
        <v>200</v>
      </c>
    </row>
    <row r="23" spans="1:6" ht="25.5">
      <c r="A23" s="261" t="s">
        <v>13</v>
      </c>
      <c r="B23" s="262" t="s">
        <v>719</v>
      </c>
      <c r="C23" s="263"/>
      <c r="D23" s="264">
        <f>D24</f>
        <v>981</v>
      </c>
      <c r="E23" s="265" t="str">
        <f>E24</f>
        <v>0</v>
      </c>
      <c r="F23" s="266">
        <f>F24</f>
        <v>981</v>
      </c>
    </row>
    <row r="24" spans="1:6" ht="39.4">
      <c r="A24" s="267" t="s">
        <v>29</v>
      </c>
      <c r="B24" s="268" t="s">
        <v>430</v>
      </c>
      <c r="C24" s="269" t="s">
        <v>720</v>
      </c>
      <c r="D24" s="257">
        <v>981</v>
      </c>
      <c r="E24" s="260" t="s">
        <v>443</v>
      </c>
      <c r="F24" s="270">
        <f>D24-E24</f>
        <v>981</v>
      </c>
    </row>
    <row r="25" spans="1:6" ht="25.5">
      <c r="A25" s="261" t="s">
        <v>14</v>
      </c>
      <c r="B25" s="262" t="s">
        <v>431</v>
      </c>
      <c r="C25" s="263"/>
      <c r="D25" s="264">
        <f>SUM(D26:D28)</f>
        <v>2141</v>
      </c>
      <c r="E25" s="264">
        <f t="shared" ref="E25" si="4">SUM(E26:E28)</f>
        <v>696.25</v>
      </c>
      <c r="F25" s="264">
        <f>SUM(F26:F28)</f>
        <v>1444.75</v>
      </c>
    </row>
    <row r="26" spans="1:6" ht="26.25">
      <c r="A26" s="254">
        <v>1</v>
      </c>
      <c r="B26" s="271" t="s">
        <v>721</v>
      </c>
      <c r="C26" s="272" t="s">
        <v>722</v>
      </c>
      <c r="D26" s="257">
        <f>956+741</f>
        <v>1697</v>
      </c>
      <c r="E26" s="258">
        <v>691.25</v>
      </c>
      <c r="F26" s="270">
        <f>D26-E26</f>
        <v>1005.75</v>
      </c>
    </row>
    <row r="27" spans="1:6" ht="26.25">
      <c r="A27" s="273">
        <v>2</v>
      </c>
      <c r="B27" s="274" t="s">
        <v>723</v>
      </c>
      <c r="C27" s="444" t="s">
        <v>724</v>
      </c>
      <c r="D27" s="275">
        <v>259</v>
      </c>
      <c r="E27" s="258"/>
      <c r="F27" s="270">
        <f>D27-E27</f>
        <v>259</v>
      </c>
    </row>
    <row r="28" spans="1:6" ht="26.25">
      <c r="A28" s="254">
        <v>3</v>
      </c>
      <c r="B28" s="274" t="s">
        <v>725</v>
      </c>
      <c r="C28" s="445"/>
      <c r="D28" s="257">
        <v>185</v>
      </c>
      <c r="E28" s="258">
        <v>5</v>
      </c>
      <c r="F28" s="270">
        <f>D28-E28</f>
        <v>180</v>
      </c>
    </row>
    <row r="29" spans="1:6" ht="25.5">
      <c r="A29" s="261" t="s">
        <v>16</v>
      </c>
      <c r="B29" s="262" t="s">
        <v>432</v>
      </c>
      <c r="C29" s="263"/>
      <c r="D29" s="264">
        <f>SUM(D30:D32)</f>
        <v>202</v>
      </c>
      <c r="E29" s="265">
        <f>SUM(E30:E32)</f>
        <v>55.038999999999994</v>
      </c>
      <c r="F29" s="265">
        <f>SUM(F30:F32)</f>
        <v>146.96099999999998</v>
      </c>
    </row>
    <row r="30" spans="1:6" ht="26.25">
      <c r="A30" s="273">
        <v>1</v>
      </c>
      <c r="B30" s="274" t="s">
        <v>41</v>
      </c>
      <c r="C30" s="273" t="s">
        <v>146</v>
      </c>
      <c r="D30" s="257">
        <f>88+54</f>
        <v>142</v>
      </c>
      <c r="E30" s="258">
        <v>19.649999999999999</v>
      </c>
      <c r="F30" s="270">
        <f>D30-E30</f>
        <v>122.35</v>
      </c>
    </row>
    <row r="31" spans="1:6" ht="26.25">
      <c r="A31" s="273">
        <v>9</v>
      </c>
      <c r="B31" s="255" t="s">
        <v>47</v>
      </c>
      <c r="C31" s="256" t="s">
        <v>47</v>
      </c>
      <c r="D31" s="257">
        <f t="shared" ref="D31:D32" si="5">20+10</f>
        <v>30</v>
      </c>
      <c r="E31" s="258">
        <v>21.114000000000001</v>
      </c>
      <c r="F31" s="270">
        <f>D31-E31</f>
        <v>8.8859999999999992</v>
      </c>
    </row>
    <row r="32" spans="1:6" ht="26.25">
      <c r="A32" s="273">
        <v>10</v>
      </c>
      <c r="B32" s="255" t="s">
        <v>48</v>
      </c>
      <c r="C32" s="256" t="s">
        <v>48</v>
      </c>
      <c r="D32" s="257">
        <f t="shared" si="5"/>
        <v>30</v>
      </c>
      <c r="E32" s="258">
        <v>14.275</v>
      </c>
      <c r="F32" s="270">
        <f>D32-E32</f>
        <v>15.725</v>
      </c>
    </row>
    <row r="33" spans="1:6" ht="25.5">
      <c r="A33" s="229" t="s">
        <v>145</v>
      </c>
      <c r="B33" s="277" t="s">
        <v>726</v>
      </c>
      <c r="C33" s="278"/>
      <c r="D33" s="279">
        <f t="shared" ref="D33:F33" si="6">D34+D35+D36+D37+D38</f>
        <v>1465</v>
      </c>
      <c r="E33" s="279">
        <f t="shared" si="6"/>
        <v>1052.383</v>
      </c>
      <c r="F33" s="279">
        <f t="shared" si="6"/>
        <v>412.61700000000002</v>
      </c>
    </row>
    <row r="34" spans="1:6" ht="13.15">
      <c r="A34" s="280">
        <v>1</v>
      </c>
      <c r="B34" s="302" t="s">
        <v>727</v>
      </c>
      <c r="C34" s="446" t="s">
        <v>728</v>
      </c>
      <c r="D34" s="281">
        <v>400</v>
      </c>
      <c r="E34" s="282">
        <v>300</v>
      </c>
      <c r="F34" s="270">
        <f>D34-E34</f>
        <v>100</v>
      </c>
    </row>
    <row r="35" spans="1:6" ht="38.25">
      <c r="A35" s="280">
        <v>2</v>
      </c>
      <c r="B35" s="302" t="s">
        <v>729</v>
      </c>
      <c r="C35" s="447"/>
      <c r="D35" s="281">
        <v>500</v>
      </c>
      <c r="E35" s="283">
        <v>480.59699999999998</v>
      </c>
      <c r="F35" s="270">
        <f>D35-E35</f>
        <v>19.40300000000002</v>
      </c>
    </row>
    <row r="36" spans="1:6" ht="26.25">
      <c r="A36" s="280">
        <v>4</v>
      </c>
      <c r="B36" s="303" t="s">
        <v>752</v>
      </c>
      <c r="C36" s="286" t="s">
        <v>730</v>
      </c>
      <c r="D36" s="284">
        <v>100</v>
      </c>
      <c r="E36" s="283"/>
      <c r="F36" s="270">
        <f>D36-E36</f>
        <v>100</v>
      </c>
    </row>
    <row r="37" spans="1:6" ht="39.4">
      <c r="A37" s="280">
        <v>5</v>
      </c>
      <c r="B37" s="302" t="s">
        <v>731</v>
      </c>
      <c r="C37" s="286" t="s">
        <v>728</v>
      </c>
      <c r="D37" s="281">
        <v>85</v>
      </c>
      <c r="E37" s="285">
        <v>81.93</v>
      </c>
      <c r="F37" s="270">
        <f>D37-E37</f>
        <v>3.0699999999999932</v>
      </c>
    </row>
    <row r="38" spans="1:6" ht="25.5">
      <c r="A38" s="280">
        <v>6</v>
      </c>
      <c r="B38" s="302" t="s">
        <v>732</v>
      </c>
      <c r="C38" s="224"/>
      <c r="D38" s="281">
        <f>SUM(D39:D40)</f>
        <v>380</v>
      </c>
      <c r="E38" s="287">
        <f>SUM(E39:E40)</f>
        <v>189.85599999999999</v>
      </c>
      <c r="F38" s="287">
        <f>SUM(F39:F40)</f>
        <v>190.14400000000001</v>
      </c>
    </row>
    <row r="39" spans="1:6" ht="26.25">
      <c r="A39" s="288">
        <v>1</v>
      </c>
      <c r="B39" s="289" t="s">
        <v>62</v>
      </c>
      <c r="C39" s="290" t="s">
        <v>62</v>
      </c>
      <c r="D39" s="292">
        <f>15+175</f>
        <v>190</v>
      </c>
      <c r="E39" s="292">
        <f>15+85+89.856</f>
        <v>189.85599999999999</v>
      </c>
      <c r="F39" s="270">
        <f>D39-E39</f>
        <v>0.14400000000000546</v>
      </c>
    </row>
    <row r="40" spans="1:6" ht="13.15">
      <c r="A40" s="288">
        <v>7</v>
      </c>
      <c r="B40" s="289" t="s">
        <v>46</v>
      </c>
      <c r="C40" s="290" t="s">
        <v>46</v>
      </c>
      <c r="D40" s="292">
        <f>15+175</f>
        <v>190</v>
      </c>
      <c r="E40" s="276"/>
      <c r="F40" s="270">
        <f>D40-E40</f>
        <v>190</v>
      </c>
    </row>
    <row r="41" spans="1:6" ht="38.25">
      <c r="A41" s="229" t="s">
        <v>150</v>
      </c>
      <c r="B41" s="277" t="s">
        <v>733</v>
      </c>
      <c r="C41" s="278"/>
      <c r="D41" s="279">
        <f>D42+D44+D68+D75+D82+D84</f>
        <v>13519.893</v>
      </c>
      <c r="E41" s="279">
        <f>E42+E44+E68+E75+E82+E84</f>
        <v>6026.3622299999997</v>
      </c>
      <c r="F41" s="279">
        <f>F42+F44+F68+F75+F82+F84</f>
        <v>7493.5307700000003</v>
      </c>
    </row>
    <row r="42" spans="1:6" ht="38.25">
      <c r="A42" s="304" t="s">
        <v>3</v>
      </c>
      <c r="B42" s="305" t="s">
        <v>734</v>
      </c>
      <c r="C42" s="306"/>
      <c r="D42" s="307">
        <f>D43</f>
        <v>1323</v>
      </c>
      <c r="E42" s="308">
        <f>E43</f>
        <v>1296.713737</v>
      </c>
      <c r="F42" s="309">
        <f t="shared" ref="F42" si="7">F43</f>
        <v>26.286262999999963</v>
      </c>
    </row>
    <row r="43" spans="1:6" ht="13.15">
      <c r="A43" s="293" t="s">
        <v>29</v>
      </c>
      <c r="B43" s="139" t="s">
        <v>68</v>
      </c>
      <c r="C43" s="294" t="s">
        <v>68</v>
      </c>
      <c r="D43" s="140">
        <f>1323</f>
        <v>1323</v>
      </c>
      <c r="E43" s="276">
        <v>1296.713737</v>
      </c>
      <c r="F43" s="270">
        <f>D43-E43</f>
        <v>26.286262999999963</v>
      </c>
    </row>
    <row r="44" spans="1:6" ht="63.75">
      <c r="A44" s="304" t="s">
        <v>5</v>
      </c>
      <c r="B44" s="305" t="s">
        <v>735</v>
      </c>
      <c r="C44" s="306"/>
      <c r="D44" s="307">
        <f>D45+D56</f>
        <v>7700.1930000000002</v>
      </c>
      <c r="E44" s="310">
        <f>E45+E56</f>
        <v>3173.7238200000002</v>
      </c>
      <c r="F44" s="309">
        <f>F45+F56</f>
        <v>4526.4691800000001</v>
      </c>
    </row>
    <row r="45" spans="1:6">
      <c r="A45" s="304"/>
      <c r="B45" s="305" t="s">
        <v>435</v>
      </c>
      <c r="C45" s="306"/>
      <c r="D45" s="308">
        <f>SUM(D46:D55)</f>
        <v>3541.1930000000002</v>
      </c>
      <c r="E45" s="310">
        <f>SUM(E46:E55)</f>
        <v>3173.7238200000002</v>
      </c>
      <c r="F45" s="309">
        <f>SUM(F46:F55)</f>
        <v>367.46918000000005</v>
      </c>
    </row>
    <row r="46" spans="1:6" ht="25.5" customHeight="1">
      <c r="A46" s="138">
        <v>1</v>
      </c>
      <c r="B46" s="289" t="s">
        <v>62</v>
      </c>
      <c r="C46" s="290" t="s">
        <v>62</v>
      </c>
      <c r="D46" s="140">
        <f>327.399</f>
        <v>327.399</v>
      </c>
      <c r="E46" s="276">
        <v>321.66676000000001</v>
      </c>
      <c r="F46" s="270">
        <f>D46-E46</f>
        <v>5.7322399999999902</v>
      </c>
    </row>
    <row r="47" spans="1:6" ht="25.5" customHeight="1">
      <c r="A47" s="138">
        <v>2</v>
      </c>
      <c r="B47" s="289" t="s">
        <v>51</v>
      </c>
      <c r="C47" s="290" t="s">
        <v>51</v>
      </c>
      <c r="D47" s="140">
        <f>432.108</f>
        <v>432.108</v>
      </c>
      <c r="E47" s="276">
        <v>398.96174999999999</v>
      </c>
      <c r="F47" s="270">
        <f t="shared" ref="F47:F55" si="8">D47-E47</f>
        <v>33.146250000000009</v>
      </c>
    </row>
    <row r="48" spans="1:6" ht="26.25">
      <c r="A48" s="138">
        <v>3</v>
      </c>
      <c r="B48" s="289" t="s">
        <v>42</v>
      </c>
      <c r="C48" s="290" t="s">
        <v>42</v>
      </c>
      <c r="D48" s="140">
        <f>365.75</f>
        <v>365.75</v>
      </c>
      <c r="E48" s="276">
        <v>322.75319999999999</v>
      </c>
      <c r="F48" s="270">
        <f t="shared" si="8"/>
        <v>42.996800000000007</v>
      </c>
    </row>
    <row r="49" spans="1:6" ht="13.15">
      <c r="A49" s="138">
        <v>4</v>
      </c>
      <c r="B49" s="289" t="s">
        <v>63</v>
      </c>
      <c r="C49" s="290" t="s">
        <v>63</v>
      </c>
      <c r="D49" s="140">
        <f>387.277</f>
        <v>387.27699999999999</v>
      </c>
      <c r="E49" s="276">
        <v>347.49880000000002</v>
      </c>
      <c r="F49" s="270">
        <f t="shared" si="8"/>
        <v>39.77819999999997</v>
      </c>
    </row>
    <row r="50" spans="1:6" ht="25.5" customHeight="1">
      <c r="A50" s="138">
        <v>5</v>
      </c>
      <c r="B50" s="289" t="s">
        <v>52</v>
      </c>
      <c r="C50" s="290" t="s">
        <v>52</v>
      </c>
      <c r="D50" s="140">
        <f>418.418</f>
        <v>418.41800000000001</v>
      </c>
      <c r="E50" s="276">
        <v>357.47399999999999</v>
      </c>
      <c r="F50" s="270">
        <f t="shared" si="8"/>
        <v>60.944000000000017</v>
      </c>
    </row>
    <row r="51" spans="1:6" ht="13.15">
      <c r="A51" s="138">
        <v>6</v>
      </c>
      <c r="B51" s="289" t="s">
        <v>45</v>
      </c>
      <c r="C51" s="290" t="s">
        <v>45</v>
      </c>
      <c r="D51" s="140">
        <f>271.7</f>
        <v>271.7</v>
      </c>
      <c r="E51" s="276">
        <v>265.17500000000001</v>
      </c>
      <c r="F51" s="270">
        <f t="shared" si="8"/>
        <v>6.5249999999999773</v>
      </c>
    </row>
    <row r="52" spans="1:6" ht="13.15">
      <c r="A52" s="138">
        <v>7</v>
      </c>
      <c r="B52" s="289" t="s">
        <v>46</v>
      </c>
      <c r="C52" s="290" t="s">
        <v>46</v>
      </c>
      <c r="D52" s="140">
        <f>262.922</f>
        <v>262.92200000000003</v>
      </c>
      <c r="E52" s="276">
        <v>224.71600000000001</v>
      </c>
      <c r="F52" s="270">
        <f t="shared" si="8"/>
        <v>38.206000000000017</v>
      </c>
    </row>
    <row r="53" spans="1:6" ht="25.5" customHeight="1">
      <c r="A53" s="138">
        <v>8</v>
      </c>
      <c r="B53" s="289" t="s">
        <v>64</v>
      </c>
      <c r="C53" s="290" t="s">
        <v>64</v>
      </c>
      <c r="D53" s="140">
        <f>400.235</f>
        <v>400.23500000000001</v>
      </c>
      <c r="E53" s="276">
        <v>350.55216999999999</v>
      </c>
      <c r="F53" s="270">
        <f t="shared" si="8"/>
        <v>49.682830000000024</v>
      </c>
    </row>
    <row r="54" spans="1:6" ht="13.15">
      <c r="A54" s="138">
        <v>9</v>
      </c>
      <c r="B54" s="289" t="s">
        <v>65</v>
      </c>
      <c r="C54" s="290" t="s">
        <v>65</v>
      </c>
      <c r="D54" s="140">
        <f>361.884</f>
        <v>361.88400000000001</v>
      </c>
      <c r="E54" s="276">
        <v>333.67613999999998</v>
      </c>
      <c r="F54" s="270">
        <f t="shared" si="8"/>
        <v>28.207860000000039</v>
      </c>
    </row>
    <row r="55" spans="1:6" ht="25.5" customHeight="1">
      <c r="A55" s="138">
        <v>11</v>
      </c>
      <c r="B55" s="289" t="s">
        <v>44</v>
      </c>
      <c r="C55" s="290" t="s">
        <v>44</v>
      </c>
      <c r="D55" s="140">
        <f>313.5</f>
        <v>313.5</v>
      </c>
      <c r="E55" s="295">
        <v>251.25</v>
      </c>
      <c r="F55" s="270">
        <f t="shared" si="8"/>
        <v>62.25</v>
      </c>
    </row>
    <row r="56" spans="1:6">
      <c r="A56" s="304"/>
      <c r="B56" s="305" t="s">
        <v>436</v>
      </c>
      <c r="C56" s="311"/>
      <c r="D56" s="308">
        <f>SUM(D57:D67)</f>
        <v>4159</v>
      </c>
      <c r="E56" s="310">
        <f t="shared" ref="E56" si="9">SUM(E57:E67)</f>
        <v>0</v>
      </c>
      <c r="F56" s="309">
        <f>SUM(F57:F67)</f>
        <v>4159</v>
      </c>
    </row>
    <row r="57" spans="1:6" ht="25.5" customHeight="1">
      <c r="A57" s="138">
        <v>1</v>
      </c>
      <c r="B57" s="289" t="s">
        <v>62</v>
      </c>
      <c r="C57" s="290" t="s">
        <v>62</v>
      </c>
      <c r="D57" s="291">
        <f>360.12</f>
        <v>360.12</v>
      </c>
      <c r="E57" s="276"/>
      <c r="F57" s="296">
        <f>D57-E57</f>
        <v>360.12</v>
      </c>
    </row>
    <row r="58" spans="1:6" ht="25.5" customHeight="1">
      <c r="A58" s="138">
        <v>2</v>
      </c>
      <c r="B58" s="289" t="s">
        <v>51</v>
      </c>
      <c r="C58" s="290" t="s">
        <v>51</v>
      </c>
      <c r="D58" s="291">
        <f>381.48</f>
        <v>381.48</v>
      </c>
      <c r="E58" s="276"/>
      <c r="F58" s="296">
        <f t="shared" ref="F58:F67" si="10">D58-E58</f>
        <v>381.48</v>
      </c>
    </row>
    <row r="59" spans="1:6" ht="26.25">
      <c r="A59" s="138">
        <v>3</v>
      </c>
      <c r="B59" s="289" t="s">
        <v>42</v>
      </c>
      <c r="C59" s="290" t="s">
        <v>42</v>
      </c>
      <c r="D59" s="291">
        <f>363.62</f>
        <v>363.62</v>
      </c>
      <c r="E59" s="297"/>
      <c r="F59" s="296">
        <f t="shared" si="10"/>
        <v>363.62</v>
      </c>
    </row>
    <row r="60" spans="1:6" ht="13.15">
      <c r="A60" s="138">
        <v>4</v>
      </c>
      <c r="B60" s="289" t="s">
        <v>63</v>
      </c>
      <c r="C60" s="290" t="s">
        <v>63</v>
      </c>
      <c r="D60" s="291">
        <f>356.73</f>
        <v>356.73</v>
      </c>
      <c r="E60" s="276"/>
      <c r="F60" s="296">
        <f t="shared" si="10"/>
        <v>356.73</v>
      </c>
    </row>
    <row r="61" spans="1:6" ht="25.5" customHeight="1">
      <c r="A61" s="138">
        <v>5</v>
      </c>
      <c r="B61" s="289" t="s">
        <v>52</v>
      </c>
      <c r="C61" s="290" t="s">
        <v>52</v>
      </c>
      <c r="D61" s="291">
        <f>382.82</f>
        <v>382.82</v>
      </c>
      <c r="E61" s="276"/>
      <c r="F61" s="296">
        <f t="shared" si="10"/>
        <v>382.82</v>
      </c>
    </row>
    <row r="62" spans="1:6" ht="13.15">
      <c r="A62" s="138">
        <v>6</v>
      </c>
      <c r="B62" s="289" t="s">
        <v>45</v>
      </c>
      <c r="C62" s="290" t="s">
        <v>45</v>
      </c>
      <c r="D62" s="291">
        <f>388.92</f>
        <v>388.92</v>
      </c>
      <c r="E62" s="276"/>
      <c r="F62" s="296">
        <f t="shared" si="10"/>
        <v>388.92</v>
      </c>
    </row>
    <row r="63" spans="1:6" ht="13.15">
      <c r="A63" s="138">
        <v>7</v>
      </c>
      <c r="B63" s="289" t="s">
        <v>46</v>
      </c>
      <c r="C63" s="290" t="s">
        <v>46</v>
      </c>
      <c r="D63" s="291">
        <f>394.54</f>
        <v>394.54</v>
      </c>
      <c r="E63" s="276"/>
      <c r="F63" s="296">
        <f t="shared" si="10"/>
        <v>394.54</v>
      </c>
    </row>
    <row r="64" spans="1:6" ht="25.5" customHeight="1">
      <c r="A64" s="138">
        <v>8</v>
      </c>
      <c r="B64" s="289" t="s">
        <v>64</v>
      </c>
      <c r="C64" s="290" t="s">
        <v>64</v>
      </c>
      <c r="D64" s="291">
        <f>379.16</f>
        <v>379.16</v>
      </c>
      <c r="E64" s="276"/>
      <c r="F64" s="296">
        <f>D64-E64</f>
        <v>379.16</v>
      </c>
    </row>
    <row r="65" spans="1:6" ht="13.15">
      <c r="A65" s="138">
        <v>9</v>
      </c>
      <c r="B65" s="289" t="s">
        <v>65</v>
      </c>
      <c r="C65" s="290" t="s">
        <v>65</v>
      </c>
      <c r="D65" s="291">
        <f>386.54</f>
        <v>386.54</v>
      </c>
      <c r="E65" s="276"/>
      <c r="F65" s="296">
        <f>D65-E65</f>
        <v>386.54</v>
      </c>
    </row>
    <row r="66" spans="1:6" ht="13.15">
      <c r="A66" s="138">
        <v>10</v>
      </c>
      <c r="B66" s="289" t="s">
        <v>66</v>
      </c>
      <c r="C66" s="290" t="s">
        <v>66</v>
      </c>
      <c r="D66" s="291">
        <f>381.45</f>
        <v>381.45</v>
      </c>
      <c r="E66" s="276"/>
      <c r="F66" s="296">
        <f t="shared" si="10"/>
        <v>381.45</v>
      </c>
    </row>
    <row r="67" spans="1:6" ht="25.5" customHeight="1">
      <c r="A67" s="138">
        <v>11</v>
      </c>
      <c r="B67" s="289" t="s">
        <v>44</v>
      </c>
      <c r="C67" s="290" t="s">
        <v>44</v>
      </c>
      <c r="D67" s="291">
        <f>383.62</f>
        <v>383.62</v>
      </c>
      <c r="E67" s="297" t="s">
        <v>443</v>
      </c>
      <c r="F67" s="296">
        <f t="shared" si="10"/>
        <v>383.62</v>
      </c>
    </row>
    <row r="68" spans="1:6" ht="76.5">
      <c r="A68" s="304" t="s">
        <v>13</v>
      </c>
      <c r="B68" s="305" t="s">
        <v>736</v>
      </c>
      <c r="C68" s="306"/>
      <c r="D68" s="308">
        <f>SUM(D70:D74)</f>
        <v>548.69999999999993</v>
      </c>
      <c r="E68" s="310">
        <f>SUM(E70:E74)</f>
        <v>430.05467299999998</v>
      </c>
      <c r="F68" s="309">
        <f>SUM(F70:F74)</f>
        <v>118.64532700000001</v>
      </c>
    </row>
    <row r="69" spans="1:6" ht="13.15">
      <c r="A69" s="304"/>
      <c r="B69" s="305" t="s">
        <v>435</v>
      </c>
      <c r="C69" s="306"/>
      <c r="D69" s="307"/>
      <c r="E69" s="276"/>
      <c r="F69" s="296"/>
    </row>
    <row r="70" spans="1:6" ht="26.25">
      <c r="A70" s="138">
        <v>1</v>
      </c>
      <c r="B70" s="289" t="s">
        <v>62</v>
      </c>
      <c r="C70" s="290" t="s">
        <v>62</v>
      </c>
      <c r="D70" s="291">
        <f>105.3</f>
        <v>105.3</v>
      </c>
      <c r="E70" s="276">
        <v>105</v>
      </c>
      <c r="F70" s="296">
        <f>D70-E70</f>
        <v>0.29999999999999716</v>
      </c>
    </row>
    <row r="71" spans="1:6" ht="26.25">
      <c r="A71" s="138">
        <v>3</v>
      </c>
      <c r="B71" s="289" t="s">
        <v>42</v>
      </c>
      <c r="C71" s="290" t="s">
        <v>42</v>
      </c>
      <c r="D71" s="291">
        <f>105.9</f>
        <v>105.9</v>
      </c>
      <c r="E71" s="297">
        <v>105.782673</v>
      </c>
      <c r="F71" s="296">
        <f>D71-E71</f>
        <v>0.11732700000000307</v>
      </c>
    </row>
    <row r="72" spans="1:6" ht="13.15">
      <c r="A72" s="138">
        <v>7</v>
      </c>
      <c r="B72" s="289" t="s">
        <v>46</v>
      </c>
      <c r="C72" s="290" t="s">
        <v>46</v>
      </c>
      <c r="D72" s="291">
        <f>118.2</f>
        <v>118.2</v>
      </c>
      <c r="E72" s="276"/>
      <c r="F72" s="296">
        <f>D72-E72</f>
        <v>118.2</v>
      </c>
    </row>
    <row r="73" spans="1:6" ht="26.25">
      <c r="A73" s="138">
        <v>8</v>
      </c>
      <c r="B73" s="289" t="s">
        <v>64</v>
      </c>
      <c r="C73" s="290" t="s">
        <v>64</v>
      </c>
      <c r="D73" s="291">
        <f>108.9</f>
        <v>108.9</v>
      </c>
      <c r="E73" s="276">
        <v>108.873</v>
      </c>
      <c r="F73" s="296">
        <f>D73-E73</f>
        <v>2.7000000000001023E-2</v>
      </c>
    </row>
    <row r="74" spans="1:6" ht="13.15">
      <c r="A74" s="138">
        <v>9</v>
      </c>
      <c r="B74" s="289" t="s">
        <v>65</v>
      </c>
      <c r="C74" s="290" t="s">
        <v>65</v>
      </c>
      <c r="D74" s="291">
        <f>110.4</f>
        <v>110.4</v>
      </c>
      <c r="E74" s="291">
        <f>110.399</f>
        <v>110.399</v>
      </c>
      <c r="F74" s="296">
        <f>D74-E74</f>
        <v>1.0000000000047748E-3</v>
      </c>
    </row>
    <row r="75" spans="1:6" ht="38.25">
      <c r="A75" s="304" t="s">
        <v>14</v>
      </c>
      <c r="B75" s="305" t="s">
        <v>737</v>
      </c>
      <c r="C75" s="306"/>
      <c r="D75" s="308">
        <f>SUM(D76:D81)</f>
        <v>3193</v>
      </c>
      <c r="E75" s="310">
        <f>SUM(E76:E81)</f>
        <v>674.83899999999994</v>
      </c>
      <c r="F75" s="309">
        <f>SUM(F76:F81)</f>
        <v>2518.1610000000001</v>
      </c>
    </row>
    <row r="76" spans="1:6" ht="26.25">
      <c r="A76" s="298">
        <v>1</v>
      </c>
      <c r="B76" s="139" t="s">
        <v>738</v>
      </c>
      <c r="C76" s="294" t="s">
        <v>739</v>
      </c>
      <c r="D76" s="219">
        <v>367.5</v>
      </c>
      <c r="E76" s="312">
        <v>234.67500000000001</v>
      </c>
      <c r="F76" s="296">
        <f t="shared" ref="F76:F81" si="11">D76-E76</f>
        <v>132.82499999999999</v>
      </c>
    </row>
    <row r="77" spans="1:6" ht="26.25">
      <c r="A77" s="138">
        <v>2</v>
      </c>
      <c r="B77" s="139" t="s">
        <v>740</v>
      </c>
      <c r="C77" s="294" t="s">
        <v>146</v>
      </c>
      <c r="D77" s="219">
        <f>300+336.4</f>
        <v>636.4</v>
      </c>
      <c r="E77" s="276">
        <f>150+290.164</f>
        <v>440.16399999999999</v>
      </c>
      <c r="F77" s="296">
        <f t="shared" si="11"/>
        <v>196.23599999999999</v>
      </c>
    </row>
    <row r="78" spans="1:6" ht="13.15">
      <c r="A78" s="298">
        <v>3</v>
      </c>
      <c r="B78" s="139" t="s">
        <v>741</v>
      </c>
      <c r="C78" s="294" t="s">
        <v>68</v>
      </c>
      <c r="D78" s="291">
        <f>186</f>
        <v>186</v>
      </c>
      <c r="E78" s="276"/>
      <c r="F78" s="296">
        <f t="shared" si="11"/>
        <v>186</v>
      </c>
    </row>
    <row r="79" spans="1:6" ht="13.15">
      <c r="A79" s="298">
        <v>3</v>
      </c>
      <c r="B79" s="139" t="s">
        <v>742</v>
      </c>
      <c r="C79" s="294" t="s">
        <v>68</v>
      </c>
      <c r="D79" s="291">
        <f>187</f>
        <v>187</v>
      </c>
      <c r="E79" s="276"/>
      <c r="F79" s="296">
        <f t="shared" si="11"/>
        <v>187</v>
      </c>
    </row>
    <row r="80" spans="1:6" ht="26.25">
      <c r="A80" s="138">
        <v>4</v>
      </c>
      <c r="B80" s="139" t="s">
        <v>743</v>
      </c>
      <c r="C80" s="294" t="s">
        <v>744</v>
      </c>
      <c r="D80" s="291">
        <v>153</v>
      </c>
      <c r="E80" s="276"/>
      <c r="F80" s="296">
        <f t="shared" si="11"/>
        <v>153</v>
      </c>
    </row>
    <row r="81" spans="1:6" ht="39.4">
      <c r="A81" s="298">
        <v>5</v>
      </c>
      <c r="B81" s="299" t="s">
        <v>745</v>
      </c>
      <c r="C81" s="300" t="s">
        <v>40</v>
      </c>
      <c r="D81" s="219">
        <v>1663.1</v>
      </c>
      <c r="E81" s="276"/>
      <c r="F81" s="296">
        <f t="shared" si="11"/>
        <v>1663.1</v>
      </c>
    </row>
    <row r="82" spans="1:6" ht="38.25">
      <c r="A82" s="304" t="s">
        <v>15</v>
      </c>
      <c r="B82" s="305" t="s">
        <v>747</v>
      </c>
      <c r="C82" s="306"/>
      <c r="D82" s="307">
        <f>D83</f>
        <v>465</v>
      </c>
      <c r="E82" s="310">
        <f>E83</f>
        <v>403.47899999999998</v>
      </c>
      <c r="F82" s="309">
        <f>F83</f>
        <v>61.521000000000015</v>
      </c>
    </row>
    <row r="83" spans="1:6" ht="26.25">
      <c r="A83" s="293" t="s">
        <v>29</v>
      </c>
      <c r="B83" s="139" t="s">
        <v>69</v>
      </c>
      <c r="C83" s="294" t="s">
        <v>69</v>
      </c>
      <c r="D83" s="291">
        <v>465</v>
      </c>
      <c r="E83" s="276">
        <v>403.47899999999998</v>
      </c>
      <c r="F83" s="296">
        <f>D83-E83</f>
        <v>61.521000000000015</v>
      </c>
    </row>
    <row r="84" spans="1:6" ht="63.75">
      <c r="A84" s="304" t="s">
        <v>434</v>
      </c>
      <c r="B84" s="305" t="s">
        <v>748</v>
      </c>
      <c r="C84" s="306"/>
      <c r="D84" s="307">
        <f>SUM(D85:D87)</f>
        <v>290</v>
      </c>
      <c r="E84" s="310">
        <f>SUM(E85:E87)</f>
        <v>47.552</v>
      </c>
      <c r="F84" s="309">
        <f>SUM(F85:F87)</f>
        <v>242.44799999999998</v>
      </c>
    </row>
    <row r="85" spans="1:6" ht="13.15">
      <c r="A85" s="138">
        <v>1</v>
      </c>
      <c r="B85" s="139" t="s">
        <v>749</v>
      </c>
      <c r="C85" s="442" t="s">
        <v>68</v>
      </c>
      <c r="D85" s="291">
        <v>179</v>
      </c>
      <c r="E85" s="276">
        <v>30.4</v>
      </c>
      <c r="F85" s="296">
        <f>D85-E85</f>
        <v>148.6</v>
      </c>
    </row>
    <row r="86" spans="1:6" ht="13.15">
      <c r="A86" s="138">
        <v>2</v>
      </c>
      <c r="B86" s="139" t="s">
        <v>750</v>
      </c>
      <c r="C86" s="443"/>
      <c r="D86" s="291">
        <v>69</v>
      </c>
      <c r="E86" s="276">
        <v>17.152000000000001</v>
      </c>
      <c r="F86" s="296">
        <f>D86-E86</f>
        <v>51.847999999999999</v>
      </c>
    </row>
    <row r="87" spans="1:6" ht="38.25" customHeight="1">
      <c r="A87" s="138">
        <v>3</v>
      </c>
      <c r="B87" s="301" t="s">
        <v>751</v>
      </c>
      <c r="C87" s="286" t="s">
        <v>746</v>
      </c>
      <c r="D87" s="291">
        <f>42</f>
        <v>42</v>
      </c>
      <c r="E87" s="297" t="s">
        <v>443</v>
      </c>
      <c r="F87" s="296">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82"/>
  <sheetViews>
    <sheetView zoomScale="70" zoomScaleNormal="70" workbookViewId="0">
      <selection activeCell="A2" sqref="A2:Y2"/>
    </sheetView>
  </sheetViews>
  <sheetFormatPr defaultColWidth="9.33203125" defaultRowHeight="12.75"/>
  <cols>
    <col min="2" max="2" width="60.83203125" customWidth="1"/>
    <col min="3" max="3" width="20.83203125" customWidth="1"/>
    <col min="4" max="4" width="18.6640625" customWidth="1"/>
    <col min="5" max="5" width="12.6640625" customWidth="1"/>
    <col min="6" max="6" width="14" hidden="1" customWidth="1"/>
    <col min="7" max="7" width="13" hidden="1" customWidth="1"/>
    <col min="8" max="8" width="22.6640625" hidden="1" customWidth="1"/>
    <col min="9" max="12" width="15.6640625" hidden="1" customWidth="1"/>
    <col min="13" max="17" width="12" hidden="1" customWidth="1"/>
    <col min="18" max="18" width="14.1640625" customWidth="1"/>
    <col min="19" max="19" width="14" customWidth="1"/>
    <col min="20" max="20" width="15.33203125" customWidth="1"/>
    <col min="21" max="22" width="12.5" customWidth="1"/>
    <col min="23" max="23" width="14.1640625" customWidth="1"/>
    <col min="24" max="24" width="12" customWidth="1"/>
    <col min="25" max="25" width="15.5" customWidth="1"/>
  </cols>
  <sheetData>
    <row r="1" spans="1:25" ht="15">
      <c r="A1" s="17" t="s">
        <v>754</v>
      </c>
      <c r="B1" s="17"/>
      <c r="C1" s="17"/>
      <c r="D1" s="17"/>
      <c r="E1" s="17"/>
      <c r="F1" s="17"/>
      <c r="G1" s="17"/>
      <c r="H1" s="17"/>
      <c r="I1" s="17"/>
      <c r="J1" s="17"/>
      <c r="K1" s="17"/>
      <c r="L1" s="17"/>
      <c r="M1" s="17"/>
      <c r="N1" s="17"/>
      <c r="O1" s="17"/>
      <c r="P1" s="17"/>
      <c r="Q1" s="17"/>
      <c r="R1" s="17"/>
      <c r="S1" s="17"/>
      <c r="T1" s="336"/>
      <c r="U1" s="336"/>
      <c r="V1" s="336"/>
      <c r="W1" s="336"/>
      <c r="X1" s="398" t="s">
        <v>766</v>
      </c>
      <c r="Y1" s="398"/>
    </row>
    <row r="2" spans="1:25" ht="16.5">
      <c r="A2" s="419" t="s">
        <v>760</v>
      </c>
      <c r="B2" s="419"/>
      <c r="C2" s="419"/>
      <c r="D2" s="419"/>
      <c r="E2" s="419"/>
      <c r="F2" s="419"/>
      <c r="G2" s="419"/>
      <c r="H2" s="419"/>
      <c r="I2" s="419"/>
      <c r="J2" s="419"/>
      <c r="K2" s="419"/>
      <c r="L2" s="419"/>
      <c r="M2" s="419"/>
      <c r="N2" s="419"/>
      <c r="O2" s="419"/>
      <c r="P2" s="419"/>
      <c r="Q2" s="419"/>
      <c r="R2" s="419"/>
      <c r="S2" s="419"/>
      <c r="T2" s="419"/>
      <c r="U2" s="419"/>
      <c r="V2" s="419"/>
      <c r="W2" s="419"/>
      <c r="X2" s="419"/>
      <c r="Y2" s="419"/>
    </row>
    <row r="3" spans="1:25" ht="15.4">
      <c r="A3" s="418" t="str">
        <f>'Phụ lục 04 kèm theo báo cáo'!A3:Y3</f>
        <v>(Kèm theo Báo cáo số         /BC-UBND, ngày       tháng 06 năm 2023 của UBND huyện)</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5" ht="15.4">
      <c r="A4" s="383"/>
      <c r="B4" s="23"/>
      <c r="C4" s="133"/>
      <c r="D4" s="100"/>
      <c r="E4" s="23"/>
      <c r="F4" s="23"/>
      <c r="G4" s="24"/>
      <c r="H4" s="25"/>
      <c r="I4" s="23"/>
      <c r="J4" s="117"/>
      <c r="K4" s="117"/>
      <c r="L4" s="117"/>
      <c r="M4" s="117" t="s">
        <v>12</v>
      </c>
      <c r="N4" s="117"/>
      <c r="O4" s="117"/>
      <c r="P4" s="117"/>
      <c r="Q4" s="23"/>
      <c r="R4" s="220"/>
      <c r="S4" s="23"/>
      <c r="T4" s="196"/>
      <c r="U4" s="340"/>
      <c r="V4" s="196"/>
      <c r="W4" s="196"/>
      <c r="X4" s="129" t="s">
        <v>12</v>
      </c>
      <c r="Y4" s="129"/>
    </row>
    <row r="5" spans="1:25" ht="15">
      <c r="A5" s="407" t="s">
        <v>0</v>
      </c>
      <c r="B5" s="403" t="s">
        <v>70</v>
      </c>
      <c r="C5" s="408" t="s">
        <v>71</v>
      </c>
      <c r="D5" s="403" t="s">
        <v>151</v>
      </c>
      <c r="E5" s="405" t="s">
        <v>152</v>
      </c>
      <c r="F5" s="405" t="s">
        <v>153</v>
      </c>
      <c r="G5" s="422" t="s">
        <v>154</v>
      </c>
      <c r="H5" s="403" t="s">
        <v>155</v>
      </c>
      <c r="I5" s="403"/>
      <c r="J5" s="403"/>
      <c r="K5" s="412" t="s">
        <v>156</v>
      </c>
      <c r="L5" s="423"/>
      <c r="M5" s="412" t="s">
        <v>157</v>
      </c>
      <c r="N5" s="413"/>
      <c r="O5" s="413"/>
      <c r="P5" s="414"/>
      <c r="Q5" s="27"/>
      <c r="R5" s="426" t="s">
        <v>428</v>
      </c>
      <c r="S5" s="426"/>
      <c r="T5" s="423"/>
      <c r="U5" s="412" t="s">
        <v>759</v>
      </c>
      <c r="V5" s="426"/>
      <c r="W5" s="423"/>
      <c r="X5" s="403" t="s">
        <v>142</v>
      </c>
      <c r="Y5" s="403" t="s">
        <v>1</v>
      </c>
    </row>
    <row r="6" spans="1:25" ht="25.5" customHeight="1">
      <c r="A6" s="407"/>
      <c r="B6" s="403"/>
      <c r="C6" s="409"/>
      <c r="D6" s="403"/>
      <c r="E6" s="411"/>
      <c r="F6" s="411"/>
      <c r="G6" s="422"/>
      <c r="H6" s="430" t="s">
        <v>159</v>
      </c>
      <c r="I6" s="403" t="s">
        <v>160</v>
      </c>
      <c r="J6" s="403"/>
      <c r="K6" s="424"/>
      <c r="L6" s="425"/>
      <c r="M6" s="415"/>
      <c r="N6" s="416"/>
      <c r="O6" s="416"/>
      <c r="P6" s="417"/>
      <c r="Q6" s="28"/>
      <c r="R6" s="427"/>
      <c r="S6" s="427"/>
      <c r="T6" s="428"/>
      <c r="U6" s="429"/>
      <c r="V6" s="427"/>
      <c r="W6" s="428"/>
      <c r="X6" s="403"/>
      <c r="Y6" s="403"/>
    </row>
    <row r="7" spans="1:25" ht="15">
      <c r="A7" s="407"/>
      <c r="B7" s="403"/>
      <c r="C7" s="409"/>
      <c r="D7" s="403"/>
      <c r="E7" s="411"/>
      <c r="F7" s="411"/>
      <c r="G7" s="422"/>
      <c r="H7" s="430"/>
      <c r="I7" s="405" t="s">
        <v>161</v>
      </c>
      <c r="J7" s="405" t="s">
        <v>162</v>
      </c>
      <c r="K7" s="403"/>
      <c r="L7" s="411"/>
      <c r="M7" s="403"/>
      <c r="N7" s="405" t="s">
        <v>35</v>
      </c>
      <c r="O7" s="403" t="s">
        <v>163</v>
      </c>
      <c r="P7" s="403"/>
      <c r="Q7" s="403"/>
      <c r="R7" s="405" t="s">
        <v>35</v>
      </c>
      <c r="S7" s="403" t="s">
        <v>163</v>
      </c>
      <c r="T7" s="403"/>
      <c r="U7" s="421" t="s">
        <v>35</v>
      </c>
      <c r="V7" s="403" t="s">
        <v>163</v>
      </c>
      <c r="W7" s="403"/>
      <c r="X7" s="403"/>
      <c r="Y7" s="403"/>
    </row>
    <row r="8" spans="1:25" ht="66.75" customHeight="1">
      <c r="A8" s="407"/>
      <c r="B8" s="403"/>
      <c r="C8" s="410"/>
      <c r="D8" s="403"/>
      <c r="E8" s="406"/>
      <c r="F8" s="406"/>
      <c r="G8" s="422"/>
      <c r="H8" s="430"/>
      <c r="I8" s="406"/>
      <c r="J8" s="406"/>
      <c r="K8" s="404"/>
      <c r="L8" s="406"/>
      <c r="M8" s="404"/>
      <c r="N8" s="406"/>
      <c r="O8" s="30" t="s">
        <v>164</v>
      </c>
      <c r="P8" s="30" t="s">
        <v>165</v>
      </c>
      <c r="Q8" s="404"/>
      <c r="R8" s="406"/>
      <c r="S8" s="31" t="s">
        <v>438</v>
      </c>
      <c r="T8" s="197" t="s">
        <v>437</v>
      </c>
      <c r="U8" s="397"/>
      <c r="V8" s="197" t="s">
        <v>438</v>
      </c>
      <c r="W8" s="325" t="s">
        <v>437</v>
      </c>
      <c r="X8" s="403"/>
      <c r="Y8" s="403"/>
    </row>
    <row r="9" spans="1:25" ht="15">
      <c r="A9" s="32">
        <v>1</v>
      </c>
      <c r="B9" s="33">
        <v>2</v>
      </c>
      <c r="C9" s="34">
        <v>3</v>
      </c>
      <c r="D9" s="32">
        <v>4</v>
      </c>
      <c r="E9" s="32">
        <v>5</v>
      </c>
      <c r="F9" s="32">
        <v>6</v>
      </c>
      <c r="G9" s="34">
        <v>7</v>
      </c>
      <c r="H9" s="35">
        <v>6</v>
      </c>
      <c r="I9" s="33">
        <v>8</v>
      </c>
      <c r="J9" s="32">
        <v>9</v>
      </c>
      <c r="K9" s="33">
        <v>9</v>
      </c>
      <c r="L9" s="32">
        <v>10</v>
      </c>
      <c r="M9" s="33">
        <v>11</v>
      </c>
      <c r="N9" s="32">
        <v>12</v>
      </c>
      <c r="O9" s="33">
        <v>13</v>
      </c>
      <c r="P9" s="32">
        <v>14</v>
      </c>
      <c r="Q9" s="33">
        <v>15</v>
      </c>
      <c r="R9" s="32">
        <v>10</v>
      </c>
      <c r="S9" s="33">
        <v>11</v>
      </c>
      <c r="T9" s="131" t="s">
        <v>115</v>
      </c>
      <c r="U9" s="131" t="s">
        <v>116</v>
      </c>
      <c r="V9" s="131" t="s">
        <v>118</v>
      </c>
      <c r="W9" s="329" t="s">
        <v>119</v>
      </c>
      <c r="X9" s="32">
        <v>16</v>
      </c>
      <c r="Y9" s="32">
        <v>17</v>
      </c>
    </row>
    <row r="10" spans="1:25" ht="15">
      <c r="A10" s="316"/>
      <c r="B10" s="317" t="s">
        <v>753</v>
      </c>
      <c r="C10" s="318"/>
      <c r="D10" s="319"/>
      <c r="E10" s="319"/>
      <c r="F10" s="319"/>
      <c r="G10" s="318"/>
      <c r="H10" s="320"/>
      <c r="I10" s="321" t="e">
        <f>#REF!+#REF!</f>
        <v>#REF!</v>
      </c>
      <c r="J10" s="321" t="e">
        <f>#REF!+#REF!</f>
        <v>#REF!</v>
      </c>
      <c r="K10" s="321" t="e">
        <f>#REF!+#REF!</f>
        <v>#REF!</v>
      </c>
      <c r="L10" s="321" t="e">
        <f>#REF!+#REF!</f>
        <v>#REF!</v>
      </c>
      <c r="M10" s="321" t="e">
        <f>#REF!+#REF!</f>
        <v>#REF!</v>
      </c>
      <c r="N10" s="321" t="e">
        <f>#REF!+#REF!</f>
        <v>#REF!</v>
      </c>
      <c r="O10" s="321" t="e">
        <f>#REF!+#REF!</f>
        <v>#REF!</v>
      </c>
      <c r="P10" s="321" t="e">
        <f>#REF!+#REF!</f>
        <v>#REF!</v>
      </c>
      <c r="Q10" s="321" t="e">
        <f>#REF!+#REF!</f>
        <v>#REF!</v>
      </c>
      <c r="R10" s="321">
        <f>R11+R41</f>
        <v>65139.552700000007</v>
      </c>
      <c r="S10" s="321">
        <f t="shared" ref="S10:W10" si="0">S11+S41</f>
        <v>42218</v>
      </c>
      <c r="T10" s="321">
        <f t="shared" si="0"/>
        <v>22921.552700000007</v>
      </c>
      <c r="U10" s="321">
        <f t="shared" si="0"/>
        <v>12159.743999999999</v>
      </c>
      <c r="V10" s="321">
        <f t="shared" si="0"/>
        <v>3081.4690000000001</v>
      </c>
      <c r="W10" s="321">
        <f t="shared" si="0"/>
        <v>9078.2749999999996</v>
      </c>
      <c r="X10" s="322">
        <f>U10/R10*100</f>
        <v>18.667220599443873</v>
      </c>
      <c r="Y10" s="319"/>
    </row>
    <row r="11" spans="1:25" ht="15">
      <c r="A11" s="123" t="s">
        <v>144</v>
      </c>
      <c r="B11" s="124" t="s">
        <v>439</v>
      </c>
      <c r="C11" s="124"/>
      <c r="D11" s="123"/>
      <c r="E11" s="123"/>
      <c r="F11" s="123"/>
      <c r="G11" s="124"/>
      <c r="H11" s="125"/>
      <c r="I11" s="126">
        <f>I12+I19</f>
        <v>73261</v>
      </c>
      <c r="J11" s="126">
        <f t="shared" ref="J11:R11" si="1">J12+J19</f>
        <v>61278</v>
      </c>
      <c r="K11" s="126">
        <f t="shared" si="1"/>
        <v>25277</v>
      </c>
      <c r="L11" s="126">
        <f t="shared" si="1"/>
        <v>14654</v>
      </c>
      <c r="M11" s="126">
        <f t="shared" si="1"/>
        <v>73261</v>
      </c>
      <c r="N11" s="126">
        <f t="shared" si="1"/>
        <v>61278</v>
      </c>
      <c r="O11" s="126">
        <f t="shared" si="1"/>
        <v>0</v>
      </c>
      <c r="P11" s="126">
        <f t="shared" si="1"/>
        <v>0</v>
      </c>
      <c r="Q11" s="126">
        <f t="shared" si="1"/>
        <v>51181.5</v>
      </c>
      <c r="R11" s="126">
        <f t="shared" si="1"/>
        <v>42218</v>
      </c>
      <c r="S11" s="126">
        <f>S12+S19</f>
        <v>42218</v>
      </c>
      <c r="T11" s="126">
        <f t="shared" ref="T11:W11" si="2">T12+T19</f>
        <v>0</v>
      </c>
      <c r="U11" s="126">
        <f t="shared" si="2"/>
        <v>3081.4690000000001</v>
      </c>
      <c r="V11" s="127">
        <f t="shared" si="2"/>
        <v>3081.4690000000001</v>
      </c>
      <c r="W11" s="326">
        <f t="shared" si="2"/>
        <v>0</v>
      </c>
      <c r="X11" s="127">
        <f t="shared" ref="X11:X20" si="3">U11/R11*100</f>
        <v>7.2989459472263016</v>
      </c>
      <c r="Y11" s="126">
        <f>R11-42218</f>
        <v>0</v>
      </c>
    </row>
    <row r="12" spans="1:25" ht="15">
      <c r="A12" s="47">
        <v>1</v>
      </c>
      <c r="B12" s="51" t="s">
        <v>204</v>
      </c>
      <c r="C12" s="52"/>
      <c r="D12" s="47"/>
      <c r="E12" s="47"/>
      <c r="F12" s="47"/>
      <c r="G12" s="52"/>
      <c r="H12" s="53"/>
      <c r="I12" s="54">
        <f>SUM(I13:I17)</f>
        <v>25277</v>
      </c>
      <c r="J12" s="54">
        <f t="shared" ref="J12:P12" si="4">SUM(J13:J17)</f>
        <v>22925</v>
      </c>
      <c r="K12" s="54">
        <f t="shared" si="4"/>
        <v>25277</v>
      </c>
      <c r="L12" s="54">
        <f t="shared" si="4"/>
        <v>14654</v>
      </c>
      <c r="M12" s="54">
        <f t="shared" si="4"/>
        <v>25277</v>
      </c>
      <c r="N12" s="54">
        <f t="shared" si="4"/>
        <v>22925</v>
      </c>
      <c r="O12" s="54">
        <f t="shared" si="4"/>
        <v>0</v>
      </c>
      <c r="P12" s="54">
        <f t="shared" si="4"/>
        <v>0</v>
      </c>
      <c r="Q12" s="54">
        <f>SUM(Q13:Q18)</f>
        <v>9371</v>
      </c>
      <c r="R12" s="54">
        <f>SUM(R13:R18)</f>
        <v>9371</v>
      </c>
      <c r="S12" s="54">
        <f>SUM(S13:S18)</f>
        <v>9371</v>
      </c>
      <c r="T12" s="54">
        <f t="shared" ref="T12:W12" si="5">SUM(T13:T18)</f>
        <v>0</v>
      </c>
      <c r="U12" s="54">
        <f t="shared" si="5"/>
        <v>0</v>
      </c>
      <c r="V12" s="85">
        <f t="shared" si="5"/>
        <v>0</v>
      </c>
      <c r="W12" s="328">
        <f t="shared" si="5"/>
        <v>0</v>
      </c>
      <c r="X12" s="122">
        <f t="shared" si="3"/>
        <v>0</v>
      </c>
      <c r="Y12" s="54"/>
    </row>
    <row r="13" spans="1:25" ht="30.75">
      <c r="A13" s="36" t="s">
        <v>73</v>
      </c>
      <c r="B13" s="55" t="s">
        <v>54</v>
      </c>
      <c r="C13" s="459" t="s">
        <v>67</v>
      </c>
      <c r="D13" s="57" t="s">
        <v>63</v>
      </c>
      <c r="E13" s="58">
        <v>8002505</v>
      </c>
      <c r="F13" s="58" t="s">
        <v>205</v>
      </c>
      <c r="G13" s="38" t="s">
        <v>89</v>
      </c>
      <c r="H13" s="42" t="s">
        <v>206</v>
      </c>
      <c r="I13" s="59">
        <v>4389</v>
      </c>
      <c r="J13" s="59">
        <v>3990</v>
      </c>
      <c r="K13" s="59">
        <v>4389</v>
      </c>
      <c r="L13" s="59">
        <v>2240</v>
      </c>
      <c r="M13" s="59">
        <v>4389</v>
      </c>
      <c r="N13" s="59">
        <v>3990</v>
      </c>
      <c r="O13" s="44"/>
      <c r="P13" s="44"/>
      <c r="Q13" s="59">
        <f>R13</f>
        <v>1750</v>
      </c>
      <c r="R13" s="43">
        <f>S13+T13</f>
        <v>1750</v>
      </c>
      <c r="S13" s="59">
        <v>1750</v>
      </c>
      <c r="T13" s="121"/>
      <c r="U13" s="121">
        <f t="shared" ref="U13:U40" si="6">V13+W13</f>
        <v>0</v>
      </c>
      <c r="V13" s="121"/>
      <c r="W13" s="116"/>
      <c r="X13" s="122">
        <f t="shared" si="3"/>
        <v>0</v>
      </c>
      <c r="Y13" s="44"/>
    </row>
    <row r="14" spans="1:25" ht="23.25">
      <c r="A14" s="36" t="s">
        <v>79</v>
      </c>
      <c r="B14" s="55" t="s">
        <v>117</v>
      </c>
      <c r="C14" s="460"/>
      <c r="D14" s="57" t="s">
        <v>63</v>
      </c>
      <c r="E14" s="58">
        <v>8003893</v>
      </c>
      <c r="F14" s="58" t="s">
        <v>205</v>
      </c>
      <c r="G14" s="38" t="s">
        <v>89</v>
      </c>
      <c r="H14" s="42" t="s">
        <v>207</v>
      </c>
      <c r="I14" s="59">
        <v>7158</v>
      </c>
      <c r="J14" s="59">
        <v>6422</v>
      </c>
      <c r="K14" s="59">
        <v>7158</v>
      </c>
      <c r="L14" s="59">
        <v>1460</v>
      </c>
      <c r="M14" s="59">
        <v>7158</v>
      </c>
      <c r="N14" s="59">
        <v>6422</v>
      </c>
      <c r="O14" s="44"/>
      <c r="P14" s="44"/>
      <c r="Q14" s="59">
        <f t="shared" ref="Q14:Q18" si="7">R14</f>
        <v>4962</v>
      </c>
      <c r="R14" s="43">
        <f t="shared" ref="R14:R40" si="8">S14+T14</f>
        <v>4962</v>
      </c>
      <c r="S14" s="59">
        <v>4962</v>
      </c>
      <c r="T14" s="121"/>
      <c r="U14" s="121">
        <f t="shared" si="6"/>
        <v>0</v>
      </c>
      <c r="V14" s="121"/>
      <c r="W14" s="116"/>
      <c r="X14" s="122">
        <f t="shared" si="3"/>
        <v>0</v>
      </c>
      <c r="Y14" s="44"/>
    </row>
    <row r="15" spans="1:25" ht="23.25">
      <c r="A15" s="36" t="s">
        <v>208</v>
      </c>
      <c r="B15" s="55" t="s">
        <v>56</v>
      </c>
      <c r="C15" s="460"/>
      <c r="D15" s="62" t="s">
        <v>20</v>
      </c>
      <c r="E15" s="58">
        <v>7972586</v>
      </c>
      <c r="F15" s="60" t="s">
        <v>192</v>
      </c>
      <c r="G15" s="38" t="s">
        <v>89</v>
      </c>
      <c r="H15" s="42" t="s">
        <v>209</v>
      </c>
      <c r="I15" s="59">
        <v>1430</v>
      </c>
      <c r="J15" s="59">
        <v>1300</v>
      </c>
      <c r="K15" s="59">
        <v>1430</v>
      </c>
      <c r="L15" s="59">
        <v>1100</v>
      </c>
      <c r="M15" s="59">
        <v>1430</v>
      </c>
      <c r="N15" s="59">
        <v>1300</v>
      </c>
      <c r="O15" s="46"/>
      <c r="P15" s="46"/>
      <c r="Q15" s="59">
        <f t="shared" si="7"/>
        <v>200</v>
      </c>
      <c r="R15" s="43">
        <f t="shared" si="8"/>
        <v>200</v>
      </c>
      <c r="S15" s="59">
        <v>200</v>
      </c>
      <c r="T15" s="107"/>
      <c r="U15" s="121">
        <f t="shared" si="6"/>
        <v>0</v>
      </c>
      <c r="V15" s="107"/>
      <c r="W15" s="327"/>
      <c r="X15" s="122">
        <f t="shared" si="3"/>
        <v>0</v>
      </c>
      <c r="Y15" s="46"/>
    </row>
    <row r="16" spans="1:25" ht="30.75">
      <c r="A16" s="36" t="s">
        <v>83</v>
      </c>
      <c r="B16" s="55" t="s">
        <v>55</v>
      </c>
      <c r="C16" s="460"/>
      <c r="D16" s="62" t="s">
        <v>129</v>
      </c>
      <c r="E16" s="58">
        <v>7972271</v>
      </c>
      <c r="F16" s="60" t="s">
        <v>192</v>
      </c>
      <c r="G16" s="38" t="s">
        <v>89</v>
      </c>
      <c r="H16" s="42" t="s">
        <v>210</v>
      </c>
      <c r="I16" s="59">
        <v>7900</v>
      </c>
      <c r="J16" s="59">
        <v>7213</v>
      </c>
      <c r="K16" s="59">
        <v>7900</v>
      </c>
      <c r="L16" s="59">
        <v>6354</v>
      </c>
      <c r="M16" s="59">
        <v>7900</v>
      </c>
      <c r="N16" s="59">
        <v>7213</v>
      </c>
      <c r="O16" s="44"/>
      <c r="P16" s="44"/>
      <c r="Q16" s="59">
        <f t="shared" si="7"/>
        <v>859</v>
      </c>
      <c r="R16" s="43">
        <f t="shared" si="8"/>
        <v>859</v>
      </c>
      <c r="S16" s="59">
        <v>859</v>
      </c>
      <c r="T16" s="121"/>
      <c r="U16" s="121">
        <f t="shared" si="6"/>
        <v>0</v>
      </c>
      <c r="V16" s="121"/>
      <c r="W16" s="116"/>
      <c r="X16" s="122">
        <f t="shared" si="3"/>
        <v>0</v>
      </c>
      <c r="Y16" s="44"/>
    </row>
    <row r="17" spans="1:25" ht="23.25">
      <c r="A17" s="36" t="s">
        <v>211</v>
      </c>
      <c r="B17" s="61" t="s">
        <v>53</v>
      </c>
      <c r="C17" s="461"/>
      <c r="D17" s="57" t="s">
        <v>66</v>
      </c>
      <c r="E17" s="58">
        <v>7970452</v>
      </c>
      <c r="F17" s="58" t="s">
        <v>192</v>
      </c>
      <c r="G17" s="38" t="s">
        <v>89</v>
      </c>
      <c r="H17" s="42" t="s">
        <v>212</v>
      </c>
      <c r="I17" s="59">
        <v>4400</v>
      </c>
      <c r="J17" s="59">
        <v>4000</v>
      </c>
      <c r="K17" s="59">
        <v>4400</v>
      </c>
      <c r="L17" s="59">
        <v>3500</v>
      </c>
      <c r="M17" s="59">
        <v>4400</v>
      </c>
      <c r="N17" s="59">
        <v>4000</v>
      </c>
      <c r="O17" s="44"/>
      <c r="P17" s="44"/>
      <c r="Q17" s="59">
        <f t="shared" si="7"/>
        <v>500</v>
      </c>
      <c r="R17" s="43">
        <f t="shared" si="8"/>
        <v>500</v>
      </c>
      <c r="S17" s="59">
        <v>500</v>
      </c>
      <c r="T17" s="121"/>
      <c r="U17" s="121">
        <f t="shared" si="6"/>
        <v>0</v>
      </c>
      <c r="V17" s="121"/>
      <c r="W17" s="116"/>
      <c r="X17" s="122">
        <f t="shared" si="3"/>
        <v>0</v>
      </c>
      <c r="Y17" s="44"/>
    </row>
    <row r="18" spans="1:25" ht="55.5">
      <c r="A18" s="36" t="s">
        <v>213</v>
      </c>
      <c r="B18" s="61" t="s">
        <v>61</v>
      </c>
      <c r="C18" s="56" t="s">
        <v>128</v>
      </c>
      <c r="D18" s="62" t="s">
        <v>129</v>
      </c>
      <c r="E18" s="62">
        <v>7983410</v>
      </c>
      <c r="F18" s="62">
        <v>280.29199999999997</v>
      </c>
      <c r="G18" s="56" t="s">
        <v>93</v>
      </c>
      <c r="H18" s="63" t="s">
        <v>214</v>
      </c>
      <c r="I18" s="64">
        <v>4978.7999999999993</v>
      </c>
      <c r="J18" s="64">
        <v>4149</v>
      </c>
      <c r="K18" s="64">
        <v>4978.7999999999993</v>
      </c>
      <c r="L18" s="64">
        <v>1072</v>
      </c>
      <c r="M18" s="64">
        <v>4978.7999999999993</v>
      </c>
      <c r="N18" s="64">
        <v>4149</v>
      </c>
      <c r="O18" s="44"/>
      <c r="P18" s="44"/>
      <c r="Q18" s="59">
        <f t="shared" si="7"/>
        <v>1100</v>
      </c>
      <c r="R18" s="43">
        <f t="shared" si="8"/>
        <v>1100</v>
      </c>
      <c r="S18" s="64">
        <v>1100</v>
      </c>
      <c r="T18" s="121"/>
      <c r="U18" s="121">
        <f t="shared" si="6"/>
        <v>0</v>
      </c>
      <c r="V18" s="121"/>
      <c r="W18" s="116"/>
      <c r="X18" s="122">
        <f t="shared" si="3"/>
        <v>0</v>
      </c>
      <c r="Y18" s="44"/>
    </row>
    <row r="19" spans="1:25" ht="15">
      <c r="A19" s="65">
        <v>2</v>
      </c>
      <c r="B19" s="66" t="s">
        <v>215</v>
      </c>
      <c r="C19" s="67"/>
      <c r="D19" s="68"/>
      <c r="E19" s="68"/>
      <c r="F19" s="68"/>
      <c r="G19" s="67"/>
      <c r="H19" s="53"/>
      <c r="I19" s="69">
        <f>SUM(I20:I40)</f>
        <v>47984</v>
      </c>
      <c r="J19" s="69">
        <f t="shared" ref="J19:P19" si="9">SUM(J20:J40)</f>
        <v>38353</v>
      </c>
      <c r="K19" s="69">
        <f t="shared" si="9"/>
        <v>0</v>
      </c>
      <c r="L19" s="69">
        <f t="shared" si="9"/>
        <v>0</v>
      </c>
      <c r="M19" s="69">
        <f t="shared" si="9"/>
        <v>47984</v>
      </c>
      <c r="N19" s="69">
        <f t="shared" si="9"/>
        <v>38353</v>
      </c>
      <c r="O19" s="69">
        <f t="shared" si="9"/>
        <v>0</v>
      </c>
      <c r="P19" s="69">
        <f t="shared" si="9"/>
        <v>0</v>
      </c>
      <c r="Q19" s="69">
        <f>SUM(Q20:Q40)</f>
        <v>41810.5</v>
      </c>
      <c r="R19" s="69">
        <f>SUM(R20:R40)</f>
        <v>32847</v>
      </c>
      <c r="S19" s="69">
        <f>SUM(S20:S40)</f>
        <v>32847</v>
      </c>
      <c r="T19" s="330">
        <f t="shared" ref="T19:W19" si="10">SUM(T20:T40)</f>
        <v>0</v>
      </c>
      <c r="U19" s="330">
        <f>SUM(U20:U40)</f>
        <v>3081.4690000000001</v>
      </c>
      <c r="V19" s="331">
        <f t="shared" si="10"/>
        <v>3081.4690000000001</v>
      </c>
      <c r="W19" s="332">
        <f t="shared" si="10"/>
        <v>0</v>
      </c>
      <c r="X19" s="122">
        <f t="shared" si="3"/>
        <v>9.3812798733522094</v>
      </c>
      <c r="Y19" s="47"/>
    </row>
    <row r="20" spans="1:25" ht="18.75" customHeight="1">
      <c r="A20" s="36" t="s">
        <v>90</v>
      </c>
      <c r="B20" s="70" t="s">
        <v>216</v>
      </c>
      <c r="C20" s="459" t="s">
        <v>67</v>
      </c>
      <c r="D20" s="62" t="s">
        <v>52</v>
      </c>
      <c r="E20" s="60">
        <v>8002502</v>
      </c>
      <c r="F20" s="60" t="s">
        <v>198</v>
      </c>
      <c r="G20" s="38">
        <v>2023</v>
      </c>
      <c r="H20" s="42" t="s">
        <v>217</v>
      </c>
      <c r="I20" s="59">
        <v>2640</v>
      </c>
      <c r="J20" s="59">
        <v>2400</v>
      </c>
      <c r="K20" s="44"/>
      <c r="L20" s="44"/>
      <c r="M20" s="59">
        <v>2640</v>
      </c>
      <c r="N20" s="59">
        <v>2400</v>
      </c>
      <c r="O20" s="44"/>
      <c r="P20" s="44"/>
      <c r="Q20" s="59">
        <v>2640</v>
      </c>
      <c r="R20" s="43">
        <f t="shared" si="8"/>
        <v>2400</v>
      </c>
      <c r="S20" s="59">
        <v>2400</v>
      </c>
      <c r="T20" s="333"/>
      <c r="U20" s="333">
        <f>V20+W20</f>
        <v>912.47699999999998</v>
      </c>
      <c r="V20" s="333">
        <v>912.47699999999998</v>
      </c>
      <c r="W20" s="334"/>
      <c r="X20" s="122">
        <f t="shared" si="3"/>
        <v>38.019874999999999</v>
      </c>
      <c r="Y20" s="39"/>
    </row>
    <row r="21" spans="1:25" ht="18.75" customHeight="1">
      <c r="A21" s="36" t="s">
        <v>91</v>
      </c>
      <c r="B21" s="70" t="s">
        <v>218</v>
      </c>
      <c r="C21" s="460"/>
      <c r="D21" s="57" t="s">
        <v>65</v>
      </c>
      <c r="E21" s="58">
        <v>8002504</v>
      </c>
      <c r="F21" s="60" t="s">
        <v>205</v>
      </c>
      <c r="G21" s="38">
        <v>2023</v>
      </c>
      <c r="H21" s="42" t="s">
        <v>219</v>
      </c>
      <c r="I21" s="59">
        <v>3157</v>
      </c>
      <c r="J21" s="59">
        <v>2870</v>
      </c>
      <c r="K21" s="46"/>
      <c r="L21" s="46"/>
      <c r="M21" s="59">
        <v>3157</v>
      </c>
      <c r="N21" s="59">
        <v>2870</v>
      </c>
      <c r="O21" s="46"/>
      <c r="P21" s="46"/>
      <c r="Q21" s="59">
        <v>3157</v>
      </c>
      <c r="R21" s="43">
        <f t="shared" si="8"/>
        <v>2870</v>
      </c>
      <c r="S21" s="59">
        <v>2870</v>
      </c>
      <c r="T21" s="135"/>
      <c r="U21" s="333">
        <f t="shared" si="6"/>
        <v>0</v>
      </c>
      <c r="V21" s="135"/>
      <c r="W21" s="335"/>
      <c r="X21" s="107"/>
      <c r="Y21" s="47"/>
    </row>
    <row r="22" spans="1:25" ht="18.75" customHeight="1">
      <c r="A22" s="36" t="s">
        <v>94</v>
      </c>
      <c r="B22" s="61" t="s">
        <v>220</v>
      </c>
      <c r="C22" s="460"/>
      <c r="D22" s="57" t="s">
        <v>66</v>
      </c>
      <c r="E22" s="58">
        <v>8002506</v>
      </c>
      <c r="F22" s="60" t="s">
        <v>192</v>
      </c>
      <c r="G22" s="38">
        <v>2023</v>
      </c>
      <c r="H22" s="42" t="s">
        <v>221</v>
      </c>
      <c r="I22" s="59">
        <v>5670</v>
      </c>
      <c r="J22" s="59">
        <v>5153</v>
      </c>
      <c r="K22" s="44"/>
      <c r="L22" s="44"/>
      <c r="M22" s="59">
        <v>5670</v>
      </c>
      <c r="N22" s="59">
        <v>5153</v>
      </c>
      <c r="O22" s="44"/>
      <c r="P22" s="44"/>
      <c r="Q22" s="59">
        <f>R22+(R22*10%)</f>
        <v>821.7</v>
      </c>
      <c r="R22" s="43">
        <f t="shared" si="8"/>
        <v>747</v>
      </c>
      <c r="S22" s="59">
        <f>5153-4406</f>
        <v>747</v>
      </c>
      <c r="T22" s="333"/>
      <c r="U22" s="333">
        <f t="shared" si="6"/>
        <v>609.75</v>
      </c>
      <c r="V22" s="333">
        <v>609.75</v>
      </c>
      <c r="W22" s="334"/>
      <c r="X22" s="122">
        <f t="shared" ref="X22:X40" si="11">U22/R22*100</f>
        <v>81.626506024096386</v>
      </c>
      <c r="Y22" s="39"/>
    </row>
    <row r="23" spans="1:25" ht="18.75" customHeight="1">
      <c r="A23" s="36" t="s">
        <v>222</v>
      </c>
      <c r="B23" s="70" t="s">
        <v>223</v>
      </c>
      <c r="C23" s="460"/>
      <c r="D23" s="62" t="s">
        <v>42</v>
      </c>
      <c r="E23" s="58">
        <v>8002501</v>
      </c>
      <c r="F23" s="60" t="s">
        <v>205</v>
      </c>
      <c r="G23" s="38">
        <v>2023</v>
      </c>
      <c r="H23" s="42" t="s">
        <v>224</v>
      </c>
      <c r="I23" s="59">
        <v>2310</v>
      </c>
      <c r="J23" s="59">
        <v>2100</v>
      </c>
      <c r="K23" s="44"/>
      <c r="L23" s="44"/>
      <c r="M23" s="59">
        <v>2310</v>
      </c>
      <c r="N23" s="59">
        <v>2100</v>
      </c>
      <c r="O23" s="44"/>
      <c r="P23" s="44"/>
      <c r="Q23" s="59">
        <v>2310</v>
      </c>
      <c r="R23" s="43">
        <f t="shared" si="8"/>
        <v>2100</v>
      </c>
      <c r="S23" s="59">
        <v>2100</v>
      </c>
      <c r="T23" s="333"/>
      <c r="U23" s="333">
        <f t="shared" si="6"/>
        <v>0</v>
      </c>
      <c r="V23" s="333"/>
      <c r="W23" s="334"/>
      <c r="X23" s="122">
        <f t="shared" si="11"/>
        <v>0</v>
      </c>
      <c r="Y23" s="39"/>
    </row>
    <row r="24" spans="1:25" ht="18.75" customHeight="1">
      <c r="A24" s="36" t="s">
        <v>225</v>
      </c>
      <c r="B24" s="71" t="s">
        <v>226</v>
      </c>
      <c r="C24" s="460"/>
      <c r="D24" s="62" t="s">
        <v>63</v>
      </c>
      <c r="E24" s="58">
        <v>8002499</v>
      </c>
      <c r="F24" s="60" t="s">
        <v>227</v>
      </c>
      <c r="G24" s="38">
        <v>2023</v>
      </c>
      <c r="H24" s="42" t="s">
        <v>228</v>
      </c>
      <c r="I24" s="59">
        <v>3837</v>
      </c>
      <c r="J24" s="59">
        <v>3488</v>
      </c>
      <c r="K24" s="44"/>
      <c r="L24" s="44"/>
      <c r="M24" s="59">
        <v>3837</v>
      </c>
      <c r="N24" s="59">
        <v>3488</v>
      </c>
      <c r="O24" s="44"/>
      <c r="P24" s="44"/>
      <c r="Q24" s="59">
        <f>R24+(R24*10%)</f>
        <v>3286.8</v>
      </c>
      <c r="R24" s="43">
        <f t="shared" si="8"/>
        <v>2988</v>
      </c>
      <c r="S24" s="59">
        <f>3488-500</f>
        <v>2988</v>
      </c>
      <c r="T24" s="333"/>
      <c r="U24" s="333">
        <f t="shared" si="6"/>
        <v>0</v>
      </c>
      <c r="V24" s="333"/>
      <c r="W24" s="334"/>
      <c r="X24" s="122">
        <f t="shared" si="11"/>
        <v>0</v>
      </c>
      <c r="Y24" s="39"/>
    </row>
    <row r="25" spans="1:25" ht="18.75" customHeight="1">
      <c r="A25" s="36" t="s">
        <v>229</v>
      </c>
      <c r="B25" s="72" t="s">
        <v>230</v>
      </c>
      <c r="C25" s="461"/>
      <c r="D25" s="62" t="s">
        <v>63</v>
      </c>
      <c r="E25" s="58">
        <v>8003898</v>
      </c>
      <c r="F25" s="60" t="s">
        <v>231</v>
      </c>
      <c r="G25" s="38">
        <v>2023</v>
      </c>
      <c r="H25" s="42" t="s">
        <v>232</v>
      </c>
      <c r="I25" s="59">
        <v>1210</v>
      </c>
      <c r="J25" s="59">
        <v>1100</v>
      </c>
      <c r="K25" s="44"/>
      <c r="L25" s="44"/>
      <c r="M25" s="59">
        <v>1210</v>
      </c>
      <c r="N25" s="59">
        <v>1100</v>
      </c>
      <c r="O25" s="44"/>
      <c r="P25" s="44"/>
      <c r="Q25" s="59">
        <v>1210</v>
      </c>
      <c r="R25" s="43">
        <f t="shared" si="8"/>
        <v>1100</v>
      </c>
      <c r="S25" s="59">
        <v>1100</v>
      </c>
      <c r="T25" s="333"/>
      <c r="U25" s="333">
        <f t="shared" si="6"/>
        <v>0</v>
      </c>
      <c r="V25" s="333"/>
      <c r="W25" s="334"/>
      <c r="X25" s="122">
        <f t="shared" si="11"/>
        <v>0</v>
      </c>
      <c r="Y25" s="39"/>
    </row>
    <row r="26" spans="1:25" ht="41.65">
      <c r="A26" s="73" t="s">
        <v>233</v>
      </c>
      <c r="B26" s="74" t="s">
        <v>234</v>
      </c>
      <c r="C26" s="38" t="s">
        <v>235</v>
      </c>
      <c r="D26" s="60" t="s">
        <v>131</v>
      </c>
      <c r="E26" s="60">
        <v>8002815</v>
      </c>
      <c r="F26" s="60" t="s">
        <v>236</v>
      </c>
      <c r="G26" s="38">
        <v>2023</v>
      </c>
      <c r="H26" s="42" t="s">
        <v>237</v>
      </c>
      <c r="I26" s="75">
        <v>1874</v>
      </c>
      <c r="J26" s="75">
        <v>1704</v>
      </c>
      <c r="K26" s="76"/>
      <c r="L26" s="76"/>
      <c r="M26" s="75">
        <v>1874</v>
      </c>
      <c r="N26" s="75">
        <v>1704</v>
      </c>
      <c r="O26" s="76"/>
      <c r="P26" s="76"/>
      <c r="Q26" s="75">
        <v>1874</v>
      </c>
      <c r="R26" s="43">
        <f t="shared" si="8"/>
        <v>1704</v>
      </c>
      <c r="S26" s="75">
        <v>1704</v>
      </c>
      <c r="T26" s="333"/>
      <c r="U26" s="333">
        <f t="shared" si="6"/>
        <v>0</v>
      </c>
      <c r="V26" s="333"/>
      <c r="W26" s="334"/>
      <c r="X26" s="122">
        <f t="shared" si="11"/>
        <v>0</v>
      </c>
      <c r="Y26" s="40"/>
    </row>
    <row r="27" spans="1:25" ht="23.25">
      <c r="A27" s="36" t="s">
        <v>238</v>
      </c>
      <c r="B27" s="70" t="s">
        <v>239</v>
      </c>
      <c r="C27" s="459" t="s">
        <v>122</v>
      </c>
      <c r="D27" s="462" t="s">
        <v>123</v>
      </c>
      <c r="E27" s="40">
        <v>7999838</v>
      </c>
      <c r="F27" s="40">
        <v>280.29199999999997</v>
      </c>
      <c r="G27" s="41">
        <v>2023</v>
      </c>
      <c r="H27" s="42" t="s">
        <v>240</v>
      </c>
      <c r="I27" s="59">
        <v>660</v>
      </c>
      <c r="J27" s="59">
        <v>550</v>
      </c>
      <c r="K27" s="44"/>
      <c r="L27" s="44"/>
      <c r="M27" s="59">
        <v>660</v>
      </c>
      <c r="N27" s="59">
        <v>550</v>
      </c>
      <c r="O27" s="44"/>
      <c r="P27" s="44"/>
      <c r="Q27" s="59">
        <v>660</v>
      </c>
      <c r="R27" s="43">
        <f t="shared" si="8"/>
        <v>550</v>
      </c>
      <c r="S27" s="59">
        <v>550</v>
      </c>
      <c r="T27" s="333"/>
      <c r="U27" s="333">
        <f t="shared" si="6"/>
        <v>0</v>
      </c>
      <c r="V27" s="333"/>
      <c r="W27" s="334"/>
      <c r="X27" s="122">
        <f t="shared" si="11"/>
        <v>0</v>
      </c>
      <c r="Y27" s="39"/>
    </row>
    <row r="28" spans="1:25" ht="30.75">
      <c r="A28" s="36" t="s">
        <v>241</v>
      </c>
      <c r="B28" s="70" t="s">
        <v>242</v>
      </c>
      <c r="C28" s="461"/>
      <c r="D28" s="463"/>
      <c r="E28" s="40">
        <v>7999837</v>
      </c>
      <c r="F28" s="40">
        <v>280.29199999999997</v>
      </c>
      <c r="G28" s="41">
        <v>2023</v>
      </c>
      <c r="H28" s="42" t="s">
        <v>243</v>
      </c>
      <c r="I28" s="59">
        <v>1086</v>
      </c>
      <c r="J28" s="59">
        <v>905</v>
      </c>
      <c r="K28" s="44"/>
      <c r="L28" s="44"/>
      <c r="M28" s="59">
        <v>1086</v>
      </c>
      <c r="N28" s="59">
        <v>905</v>
      </c>
      <c r="O28" s="44"/>
      <c r="P28" s="44"/>
      <c r="Q28" s="59">
        <v>1086</v>
      </c>
      <c r="R28" s="43">
        <f t="shared" si="8"/>
        <v>905</v>
      </c>
      <c r="S28" s="59">
        <v>905</v>
      </c>
      <c r="T28" s="333"/>
      <c r="U28" s="333">
        <f t="shared" si="6"/>
        <v>0</v>
      </c>
      <c r="V28" s="333"/>
      <c r="W28" s="334"/>
      <c r="X28" s="122">
        <f t="shared" si="11"/>
        <v>0</v>
      </c>
      <c r="Y28" s="39"/>
    </row>
    <row r="29" spans="1:25" ht="55.5">
      <c r="A29" s="36" t="s">
        <v>244</v>
      </c>
      <c r="B29" s="70" t="s">
        <v>245</v>
      </c>
      <c r="C29" s="56" t="s">
        <v>126</v>
      </c>
      <c r="D29" s="77" t="s">
        <v>127</v>
      </c>
      <c r="E29" s="78" t="s">
        <v>246</v>
      </c>
      <c r="F29" s="40">
        <v>280.29199999999997</v>
      </c>
      <c r="G29" s="56">
        <v>2023</v>
      </c>
      <c r="H29" s="63" t="s">
        <v>247</v>
      </c>
      <c r="I29" s="59">
        <v>1800</v>
      </c>
      <c r="J29" s="59">
        <v>1500</v>
      </c>
      <c r="K29" s="44"/>
      <c r="L29" s="44"/>
      <c r="M29" s="59">
        <v>1800</v>
      </c>
      <c r="N29" s="59">
        <v>1500</v>
      </c>
      <c r="O29" s="44"/>
      <c r="P29" s="44"/>
      <c r="Q29" s="59">
        <v>1800</v>
      </c>
      <c r="R29" s="43">
        <f t="shared" si="8"/>
        <v>1500</v>
      </c>
      <c r="S29" s="59">
        <v>1500</v>
      </c>
      <c r="T29" s="333"/>
      <c r="U29" s="333">
        <f t="shared" si="6"/>
        <v>1499.242</v>
      </c>
      <c r="V29" s="333">
        <v>1499.242</v>
      </c>
      <c r="W29" s="334"/>
      <c r="X29" s="122">
        <f t="shared" si="11"/>
        <v>99.949466666666666</v>
      </c>
      <c r="Y29" s="39"/>
    </row>
    <row r="30" spans="1:25" ht="23.25">
      <c r="A30" s="36" t="s">
        <v>248</v>
      </c>
      <c r="B30" s="45" t="s">
        <v>249</v>
      </c>
      <c r="C30" s="56" t="s">
        <v>250</v>
      </c>
      <c r="D30" s="57" t="s">
        <v>131</v>
      </c>
      <c r="E30" s="58">
        <v>8003900</v>
      </c>
      <c r="F30" s="58" t="s">
        <v>251</v>
      </c>
      <c r="G30" s="38">
        <v>2023</v>
      </c>
      <c r="H30" s="42" t="s">
        <v>252</v>
      </c>
      <c r="I30" s="59">
        <v>2300</v>
      </c>
      <c r="J30" s="59">
        <v>1150</v>
      </c>
      <c r="K30" s="44"/>
      <c r="L30" s="44"/>
      <c r="M30" s="59">
        <v>2300</v>
      </c>
      <c r="N30" s="59">
        <v>1150</v>
      </c>
      <c r="O30" s="44"/>
      <c r="P30" s="44"/>
      <c r="Q30" s="59">
        <v>2300</v>
      </c>
      <c r="R30" s="43">
        <f t="shared" si="8"/>
        <v>1150</v>
      </c>
      <c r="S30" s="59">
        <v>1150</v>
      </c>
      <c r="T30" s="333"/>
      <c r="U30" s="333">
        <f t="shared" si="6"/>
        <v>0</v>
      </c>
      <c r="V30" s="333"/>
      <c r="W30" s="334"/>
      <c r="X30" s="122">
        <f t="shared" si="11"/>
        <v>0</v>
      </c>
      <c r="Y30" s="39"/>
    </row>
    <row r="31" spans="1:25" ht="55.5">
      <c r="A31" s="36" t="s">
        <v>253</v>
      </c>
      <c r="B31" s="70" t="s">
        <v>254</v>
      </c>
      <c r="C31" s="56" t="s">
        <v>132</v>
      </c>
      <c r="D31" s="79" t="s">
        <v>133</v>
      </c>
      <c r="E31" s="57">
        <v>8000946</v>
      </c>
      <c r="F31" s="80" t="s">
        <v>192</v>
      </c>
      <c r="G31" s="56">
        <v>2023</v>
      </c>
      <c r="H31" s="63" t="s">
        <v>255</v>
      </c>
      <c r="I31" s="59">
        <v>1080</v>
      </c>
      <c r="J31" s="59">
        <v>900</v>
      </c>
      <c r="K31" s="44"/>
      <c r="L31" s="44"/>
      <c r="M31" s="59">
        <v>1080</v>
      </c>
      <c r="N31" s="59">
        <v>900</v>
      </c>
      <c r="O31" s="44"/>
      <c r="P31" s="44"/>
      <c r="Q31" s="59">
        <v>1080</v>
      </c>
      <c r="R31" s="43">
        <f t="shared" si="8"/>
        <v>900</v>
      </c>
      <c r="S31" s="59">
        <v>900</v>
      </c>
      <c r="T31" s="333"/>
      <c r="U31" s="333">
        <f t="shared" si="6"/>
        <v>0</v>
      </c>
      <c r="V31" s="333"/>
      <c r="W31" s="334"/>
      <c r="X31" s="122">
        <f t="shared" si="11"/>
        <v>0</v>
      </c>
      <c r="Y31" s="39"/>
    </row>
    <row r="32" spans="1:25" ht="18" customHeight="1">
      <c r="A32" s="36" t="s">
        <v>256</v>
      </c>
      <c r="B32" s="71" t="s">
        <v>257</v>
      </c>
      <c r="C32" s="56" t="s">
        <v>258</v>
      </c>
      <c r="D32" s="57" t="s">
        <v>134</v>
      </c>
      <c r="E32" s="57">
        <v>8006210</v>
      </c>
      <c r="F32" s="58" t="s">
        <v>251</v>
      </c>
      <c r="G32" s="56" t="s">
        <v>259</v>
      </c>
      <c r="H32" s="63" t="s">
        <v>260</v>
      </c>
      <c r="I32" s="59">
        <v>2300</v>
      </c>
      <c r="J32" s="59">
        <v>1150</v>
      </c>
      <c r="K32" s="44"/>
      <c r="L32" s="44"/>
      <c r="M32" s="59">
        <v>2300</v>
      </c>
      <c r="N32" s="59">
        <v>1150</v>
      </c>
      <c r="O32" s="44"/>
      <c r="P32" s="44"/>
      <c r="Q32" s="59">
        <v>2300</v>
      </c>
      <c r="R32" s="43">
        <f t="shared" si="8"/>
        <v>1150</v>
      </c>
      <c r="S32" s="59">
        <v>1150</v>
      </c>
      <c r="T32" s="121"/>
      <c r="U32" s="121">
        <f t="shared" si="6"/>
        <v>0</v>
      </c>
      <c r="V32" s="121"/>
      <c r="W32" s="116"/>
      <c r="X32" s="122">
        <f t="shared" si="11"/>
        <v>0</v>
      </c>
      <c r="Y32" s="39"/>
    </row>
    <row r="33" spans="1:25" ht="21" customHeight="1">
      <c r="A33" s="36" t="s">
        <v>261</v>
      </c>
      <c r="B33" s="70" t="s">
        <v>262</v>
      </c>
      <c r="C33" s="56" t="s">
        <v>149</v>
      </c>
      <c r="D33" s="77" t="s">
        <v>136</v>
      </c>
      <c r="E33" s="77"/>
      <c r="F33" s="77"/>
      <c r="G33" s="56">
        <v>2023</v>
      </c>
      <c r="H33" s="42"/>
      <c r="I33" s="59">
        <v>1200</v>
      </c>
      <c r="J33" s="59">
        <v>1000</v>
      </c>
      <c r="K33" s="46"/>
      <c r="L33" s="46"/>
      <c r="M33" s="59">
        <v>1200</v>
      </c>
      <c r="N33" s="59">
        <v>1000</v>
      </c>
      <c r="O33" s="46"/>
      <c r="P33" s="46"/>
      <c r="Q33" s="59">
        <v>1200</v>
      </c>
      <c r="R33" s="43">
        <f t="shared" si="8"/>
        <v>1000</v>
      </c>
      <c r="S33" s="59">
        <v>1000</v>
      </c>
      <c r="T33" s="107"/>
      <c r="U33" s="121">
        <f t="shared" si="6"/>
        <v>0</v>
      </c>
      <c r="V33" s="107"/>
      <c r="W33" s="327"/>
      <c r="X33" s="122">
        <f t="shared" si="11"/>
        <v>0</v>
      </c>
      <c r="Y33" s="47"/>
    </row>
    <row r="34" spans="1:25" ht="55.5">
      <c r="A34" s="36" t="s">
        <v>263</v>
      </c>
      <c r="B34" s="70" t="s">
        <v>264</v>
      </c>
      <c r="C34" s="56" t="s">
        <v>135</v>
      </c>
      <c r="D34" s="77" t="s">
        <v>136</v>
      </c>
      <c r="E34" s="57">
        <v>8007124</v>
      </c>
      <c r="F34" s="40">
        <v>280.29199999999997</v>
      </c>
      <c r="G34" s="56">
        <v>2023</v>
      </c>
      <c r="H34" s="42" t="s">
        <v>265</v>
      </c>
      <c r="I34" s="59">
        <v>1380</v>
      </c>
      <c r="J34" s="59">
        <v>1150</v>
      </c>
      <c r="K34" s="46"/>
      <c r="L34" s="46"/>
      <c r="M34" s="59">
        <v>1380</v>
      </c>
      <c r="N34" s="59">
        <v>1150</v>
      </c>
      <c r="O34" s="46"/>
      <c r="P34" s="46"/>
      <c r="Q34" s="59">
        <f>R34+(R34*10%)</f>
        <v>605</v>
      </c>
      <c r="R34" s="43">
        <f t="shared" si="8"/>
        <v>550</v>
      </c>
      <c r="S34" s="59">
        <v>550</v>
      </c>
      <c r="T34" s="107"/>
      <c r="U34" s="121">
        <f t="shared" si="6"/>
        <v>0</v>
      </c>
      <c r="V34" s="107"/>
      <c r="W34" s="327"/>
      <c r="X34" s="122">
        <f t="shared" si="11"/>
        <v>0</v>
      </c>
      <c r="Y34" s="47"/>
    </row>
    <row r="35" spans="1:25" ht="38.25" customHeight="1">
      <c r="A35" s="36" t="s">
        <v>266</v>
      </c>
      <c r="B35" s="70" t="s">
        <v>267</v>
      </c>
      <c r="C35" s="56" t="s">
        <v>268</v>
      </c>
      <c r="D35" s="77" t="s">
        <v>137</v>
      </c>
      <c r="E35" s="57">
        <v>8005323</v>
      </c>
      <c r="F35" s="58" t="s">
        <v>251</v>
      </c>
      <c r="G35" s="56" t="s">
        <v>259</v>
      </c>
      <c r="H35" s="63" t="s">
        <v>269</v>
      </c>
      <c r="I35" s="59">
        <v>2300</v>
      </c>
      <c r="J35" s="59">
        <v>1164</v>
      </c>
      <c r="K35" s="44"/>
      <c r="L35" s="44"/>
      <c r="M35" s="59">
        <v>2300</v>
      </c>
      <c r="N35" s="59">
        <v>1164</v>
      </c>
      <c r="O35" s="44"/>
      <c r="P35" s="44"/>
      <c r="Q35" s="59">
        <v>2300</v>
      </c>
      <c r="R35" s="43">
        <f t="shared" si="8"/>
        <v>1164</v>
      </c>
      <c r="S35" s="59">
        <v>1164</v>
      </c>
      <c r="T35" s="121"/>
      <c r="U35" s="121">
        <f t="shared" si="6"/>
        <v>0</v>
      </c>
      <c r="V35" s="121"/>
      <c r="W35" s="116"/>
      <c r="X35" s="122">
        <f t="shared" si="11"/>
        <v>0</v>
      </c>
      <c r="Y35" s="39"/>
    </row>
    <row r="36" spans="1:25" ht="23.25">
      <c r="A36" s="36" t="s">
        <v>270</v>
      </c>
      <c r="B36" s="70" t="s">
        <v>271</v>
      </c>
      <c r="C36" s="56" t="s">
        <v>272</v>
      </c>
      <c r="D36" s="77" t="s">
        <v>138</v>
      </c>
      <c r="E36" s="57">
        <v>8006197</v>
      </c>
      <c r="F36" s="77" t="s">
        <v>273</v>
      </c>
      <c r="G36" s="56">
        <v>2023</v>
      </c>
      <c r="H36" s="63" t="s">
        <v>274</v>
      </c>
      <c r="I36" s="59">
        <v>1265</v>
      </c>
      <c r="J36" s="59">
        <v>1150</v>
      </c>
      <c r="K36" s="44"/>
      <c r="L36" s="44"/>
      <c r="M36" s="59">
        <v>1265</v>
      </c>
      <c r="N36" s="59">
        <v>1150</v>
      </c>
      <c r="O36" s="44"/>
      <c r="P36" s="44"/>
      <c r="Q36" s="59">
        <v>1265</v>
      </c>
      <c r="R36" s="43">
        <f t="shared" si="8"/>
        <v>1150</v>
      </c>
      <c r="S36" s="59">
        <v>1150</v>
      </c>
      <c r="T36" s="121"/>
      <c r="U36" s="121">
        <f t="shared" si="6"/>
        <v>0</v>
      </c>
      <c r="V36" s="121"/>
      <c r="W36" s="116"/>
      <c r="X36" s="122">
        <f t="shared" si="11"/>
        <v>0</v>
      </c>
      <c r="Y36" s="39"/>
    </row>
    <row r="37" spans="1:25" ht="21" customHeight="1">
      <c r="A37" s="36" t="s">
        <v>275</v>
      </c>
      <c r="B37" s="70" t="s">
        <v>276</v>
      </c>
      <c r="C37" s="56" t="s">
        <v>148</v>
      </c>
      <c r="D37" s="77" t="s">
        <v>139</v>
      </c>
      <c r="E37" s="77">
        <v>8006187</v>
      </c>
      <c r="F37" s="77" t="s">
        <v>251</v>
      </c>
      <c r="G37" s="56" t="s">
        <v>259</v>
      </c>
      <c r="H37" s="42" t="s">
        <v>277</v>
      </c>
      <c r="I37" s="59">
        <v>2300</v>
      </c>
      <c r="J37" s="59">
        <v>1164</v>
      </c>
      <c r="K37" s="46"/>
      <c r="L37" s="46"/>
      <c r="M37" s="59">
        <v>2300</v>
      </c>
      <c r="N37" s="59">
        <v>1164</v>
      </c>
      <c r="O37" s="46"/>
      <c r="P37" s="46"/>
      <c r="Q37" s="59">
        <v>2300</v>
      </c>
      <c r="R37" s="43">
        <f t="shared" si="8"/>
        <v>1164</v>
      </c>
      <c r="S37" s="59">
        <v>1164</v>
      </c>
      <c r="T37" s="107"/>
      <c r="U37" s="121">
        <f t="shared" si="6"/>
        <v>0</v>
      </c>
      <c r="V37" s="107"/>
      <c r="W37" s="327"/>
      <c r="X37" s="122">
        <f t="shared" si="11"/>
        <v>0</v>
      </c>
      <c r="Y37" s="47"/>
    </row>
    <row r="38" spans="1:25" ht="34.9">
      <c r="A38" s="36" t="s">
        <v>278</v>
      </c>
      <c r="B38" s="71" t="s">
        <v>279</v>
      </c>
      <c r="C38" s="56" t="s">
        <v>280</v>
      </c>
      <c r="D38" s="62" t="s">
        <v>140</v>
      </c>
      <c r="E38" s="58">
        <v>8006206</v>
      </c>
      <c r="F38" s="58" t="s">
        <v>251</v>
      </c>
      <c r="G38" s="56" t="s">
        <v>259</v>
      </c>
      <c r="H38" s="63" t="s">
        <v>281</v>
      </c>
      <c r="I38" s="59">
        <v>2300</v>
      </c>
      <c r="J38" s="59">
        <v>1150</v>
      </c>
      <c r="K38" s="44"/>
      <c r="L38" s="44"/>
      <c r="M38" s="59">
        <v>2300</v>
      </c>
      <c r="N38" s="59">
        <v>1150</v>
      </c>
      <c r="O38" s="44"/>
      <c r="P38" s="44"/>
      <c r="Q38" s="59">
        <v>2300</v>
      </c>
      <c r="R38" s="43">
        <f t="shared" si="8"/>
        <v>1150</v>
      </c>
      <c r="S38" s="59">
        <v>1150</v>
      </c>
      <c r="T38" s="121"/>
      <c r="U38" s="121">
        <f t="shared" si="6"/>
        <v>0</v>
      </c>
      <c r="V38" s="121"/>
      <c r="W38" s="116"/>
      <c r="X38" s="122">
        <f t="shared" si="11"/>
        <v>0</v>
      </c>
      <c r="Y38" s="39"/>
    </row>
    <row r="39" spans="1:25" ht="23.25">
      <c r="A39" s="36" t="s">
        <v>282</v>
      </c>
      <c r="B39" s="61" t="s">
        <v>283</v>
      </c>
      <c r="C39" s="459" t="s">
        <v>67</v>
      </c>
      <c r="D39" s="77" t="s">
        <v>284</v>
      </c>
      <c r="E39" s="58">
        <v>8002500</v>
      </c>
      <c r="F39" s="31" t="s">
        <v>205</v>
      </c>
      <c r="G39" s="81">
        <v>2023</v>
      </c>
      <c r="H39" s="82" t="s">
        <v>285</v>
      </c>
      <c r="I39" s="64">
        <v>4620</v>
      </c>
      <c r="J39" s="64">
        <v>4200</v>
      </c>
      <c r="K39" s="46"/>
      <c r="L39" s="46"/>
      <c r="M39" s="64">
        <v>4620</v>
      </c>
      <c r="N39" s="64">
        <v>4200</v>
      </c>
      <c r="O39" s="46"/>
      <c r="P39" s="46"/>
      <c r="Q39" s="64">
        <v>4620</v>
      </c>
      <c r="R39" s="43">
        <f t="shared" si="8"/>
        <v>4200</v>
      </c>
      <c r="S39" s="64">
        <v>4200</v>
      </c>
      <c r="T39" s="107"/>
      <c r="U39" s="121">
        <f t="shared" si="6"/>
        <v>0</v>
      </c>
      <c r="V39" s="107"/>
      <c r="W39" s="327"/>
      <c r="X39" s="107"/>
      <c r="Y39" s="47"/>
    </row>
    <row r="40" spans="1:25" ht="23.25">
      <c r="A40" s="36" t="s">
        <v>286</v>
      </c>
      <c r="B40" s="45" t="s">
        <v>287</v>
      </c>
      <c r="C40" s="461"/>
      <c r="D40" s="79" t="s">
        <v>45</v>
      </c>
      <c r="E40" s="58">
        <v>8002499</v>
      </c>
      <c r="F40" s="31" t="s">
        <v>205</v>
      </c>
      <c r="G40" s="38">
        <v>2023</v>
      </c>
      <c r="H40" s="82" t="s">
        <v>288</v>
      </c>
      <c r="I40" s="64">
        <v>2695</v>
      </c>
      <c r="J40" s="64">
        <v>2405</v>
      </c>
      <c r="K40" s="44"/>
      <c r="L40" s="44"/>
      <c r="M40" s="64">
        <v>2695</v>
      </c>
      <c r="N40" s="64">
        <v>2405</v>
      </c>
      <c r="O40" s="44"/>
      <c r="P40" s="44"/>
      <c r="Q40" s="64">
        <v>2695</v>
      </c>
      <c r="R40" s="43">
        <f t="shared" si="8"/>
        <v>2405</v>
      </c>
      <c r="S40" s="64">
        <v>2405</v>
      </c>
      <c r="T40" s="121"/>
      <c r="U40" s="121">
        <f t="shared" si="6"/>
        <v>60</v>
      </c>
      <c r="V40" s="333">
        <v>60</v>
      </c>
      <c r="W40" s="116"/>
      <c r="X40" s="122">
        <f t="shared" si="11"/>
        <v>2.4948024948024949</v>
      </c>
      <c r="Y40" s="39"/>
    </row>
    <row r="41" spans="1:25" ht="33" customHeight="1">
      <c r="A41" s="212" t="s">
        <v>145</v>
      </c>
      <c r="B41" s="212" t="s">
        <v>758</v>
      </c>
      <c r="C41" s="212"/>
      <c r="D41" s="212"/>
      <c r="E41" s="213"/>
      <c r="F41" s="218"/>
      <c r="G41" s="214"/>
      <c r="H41" s="214"/>
      <c r="I41" s="215"/>
      <c r="J41" s="215"/>
      <c r="K41" s="215"/>
      <c r="L41" s="215"/>
      <c r="M41" s="215"/>
      <c r="N41" s="214"/>
      <c r="O41" s="214"/>
      <c r="P41" s="214"/>
      <c r="Q41" s="214"/>
      <c r="R41" s="216">
        <f>T41</f>
        <v>22921.552700000007</v>
      </c>
      <c r="S41" s="217"/>
      <c r="T41" s="215">
        <f>Sheet1!H48</f>
        <v>22921.552700000007</v>
      </c>
      <c r="U41" s="215">
        <f>U42</f>
        <v>9078.2749999999996</v>
      </c>
      <c r="V41" s="215">
        <f t="shared" ref="V41:Y41" si="12">V42</f>
        <v>0</v>
      </c>
      <c r="W41" s="215">
        <f>W42</f>
        <v>9078.2749999999996</v>
      </c>
      <c r="X41" s="215">
        <f t="shared" ref="X41:X82" si="13">U41/R41*100</f>
        <v>39.605846596945398</v>
      </c>
      <c r="Y41" s="215">
        <f t="shared" si="12"/>
        <v>0</v>
      </c>
    </row>
    <row r="42" spans="1:25" ht="15">
      <c r="A42" s="148">
        <v>1</v>
      </c>
      <c r="B42" s="155" t="s">
        <v>37</v>
      </c>
      <c r="C42" s="147"/>
      <c r="D42" s="147"/>
      <c r="E42" s="142"/>
      <c r="F42" s="143"/>
      <c r="G42" s="143"/>
      <c r="H42" s="143"/>
      <c r="I42" s="198"/>
      <c r="J42" s="198"/>
      <c r="K42" s="198"/>
      <c r="L42" s="198"/>
      <c r="M42" s="198"/>
      <c r="N42" s="199"/>
      <c r="O42" s="199"/>
      <c r="P42" s="199"/>
      <c r="Q42" s="199"/>
      <c r="R42" s="206">
        <f t="shared" ref="R42:R64" si="14">T42</f>
        <v>22921.552700000007</v>
      </c>
      <c r="S42" s="200"/>
      <c r="T42" s="198">
        <f>Sheet1!H49</f>
        <v>22921.552700000007</v>
      </c>
      <c r="U42" s="198">
        <f>SUM(U44:U82)</f>
        <v>9078.2749999999996</v>
      </c>
      <c r="V42" s="198">
        <f t="shared" ref="V42:Y42" si="15">SUM(V44:V82)</f>
        <v>0</v>
      </c>
      <c r="W42" s="198">
        <f>SUM(W44:W82)</f>
        <v>9078.2749999999996</v>
      </c>
      <c r="X42" s="198">
        <f>U42/R42*100</f>
        <v>39.605846596945398</v>
      </c>
      <c r="Y42" s="198">
        <f t="shared" si="15"/>
        <v>0</v>
      </c>
    </row>
    <row r="43" spans="1:25" ht="15">
      <c r="A43" s="148" t="s">
        <v>73</v>
      </c>
      <c r="B43" s="155" t="s">
        <v>435</v>
      </c>
      <c r="C43" s="147"/>
      <c r="D43" s="147"/>
      <c r="E43" s="142"/>
      <c r="F43" s="143"/>
      <c r="G43" s="143"/>
      <c r="H43" s="143"/>
      <c r="I43" s="198"/>
      <c r="J43" s="198"/>
      <c r="K43" s="198"/>
      <c r="L43" s="198"/>
      <c r="M43" s="198"/>
      <c r="N43" s="199"/>
      <c r="O43" s="199"/>
      <c r="P43" s="199"/>
      <c r="Q43" s="199"/>
      <c r="R43" s="206">
        <f t="shared" si="14"/>
        <v>16613.176199999998</v>
      </c>
      <c r="S43" s="200"/>
      <c r="T43" s="198">
        <f>SUM(T44:T59)</f>
        <v>16613.176199999998</v>
      </c>
      <c r="U43" s="198"/>
      <c r="V43" s="198"/>
      <c r="W43" s="206"/>
      <c r="X43" s="122">
        <f t="shared" si="13"/>
        <v>0</v>
      </c>
      <c r="Y43" s="199"/>
    </row>
    <row r="44" spans="1:25" ht="15.4">
      <c r="A44" s="171" t="s">
        <v>36</v>
      </c>
      <c r="B44" s="172" t="s">
        <v>534</v>
      </c>
      <c r="C44" s="399" t="s">
        <v>67</v>
      </c>
      <c r="D44" s="173" t="s">
        <v>62</v>
      </c>
      <c r="E44" s="170" t="s">
        <v>535</v>
      </c>
      <c r="F44" s="193"/>
      <c r="G44" s="193"/>
      <c r="H44" s="193"/>
      <c r="I44" s="194"/>
      <c r="J44" s="194"/>
      <c r="K44" s="194"/>
      <c r="L44" s="194"/>
      <c r="M44" s="194"/>
      <c r="N44" s="193"/>
      <c r="O44" s="193"/>
      <c r="P44" s="193"/>
      <c r="Q44" s="193"/>
      <c r="R44" s="205">
        <f t="shared" si="14"/>
        <v>1218.3000000000002</v>
      </c>
      <c r="S44" s="195"/>
      <c r="T44" s="194">
        <f>Sheet1!H51</f>
        <v>1218.3000000000002</v>
      </c>
      <c r="U44" s="194">
        <f>V44+W44</f>
        <v>1088.096</v>
      </c>
      <c r="V44" s="194"/>
      <c r="W44" s="205">
        <v>1088.096</v>
      </c>
      <c r="X44" s="194">
        <f t="shared" si="13"/>
        <v>89.312648772880237</v>
      </c>
      <c r="Y44" s="193"/>
    </row>
    <row r="45" spans="1:25" ht="15.4">
      <c r="A45" s="171" t="s">
        <v>57</v>
      </c>
      <c r="B45" s="174" t="s">
        <v>536</v>
      </c>
      <c r="C45" s="399"/>
      <c r="D45" s="455" t="s">
        <v>65</v>
      </c>
      <c r="E45" s="170" t="s">
        <v>537</v>
      </c>
      <c r="F45" s="193"/>
      <c r="G45" s="193"/>
      <c r="H45" s="193"/>
      <c r="I45" s="194"/>
      <c r="J45" s="194"/>
      <c r="K45" s="194"/>
      <c r="L45" s="194"/>
      <c r="M45" s="194"/>
      <c r="N45" s="193"/>
      <c r="O45" s="193"/>
      <c r="P45" s="193"/>
      <c r="Q45" s="193"/>
      <c r="R45" s="205">
        <f t="shared" si="14"/>
        <v>1977.0619999999999</v>
      </c>
      <c r="S45" s="195"/>
      <c r="T45" s="194">
        <f>Sheet1!H52</f>
        <v>1977.0619999999999</v>
      </c>
      <c r="U45" s="194">
        <f t="shared" ref="U45:U82" si="16">V45+W45</f>
        <v>9.68</v>
      </c>
      <c r="V45" s="194"/>
      <c r="W45" s="205">
        <v>9.68</v>
      </c>
      <c r="X45" s="194">
        <f t="shared" si="13"/>
        <v>0.48961539901126017</v>
      </c>
      <c r="Y45" s="193"/>
    </row>
    <row r="46" spans="1:25" ht="15.4">
      <c r="A46" s="171" t="s">
        <v>58</v>
      </c>
      <c r="B46" s="174" t="s">
        <v>538</v>
      </c>
      <c r="C46" s="399"/>
      <c r="D46" s="456"/>
      <c r="E46" s="170" t="s">
        <v>539</v>
      </c>
      <c r="F46" s="193"/>
      <c r="G46" s="193"/>
      <c r="H46" s="193"/>
      <c r="I46" s="194"/>
      <c r="J46" s="194"/>
      <c r="K46" s="194"/>
      <c r="L46" s="194"/>
      <c r="M46" s="194"/>
      <c r="N46" s="193"/>
      <c r="O46" s="193"/>
      <c r="P46" s="193"/>
      <c r="Q46" s="193"/>
      <c r="R46" s="205">
        <f t="shared" si="14"/>
        <v>1165.2350000000001</v>
      </c>
      <c r="S46" s="195"/>
      <c r="T46" s="194">
        <f>Sheet1!H53</f>
        <v>1165.2350000000001</v>
      </c>
      <c r="U46" s="194">
        <f t="shared" si="16"/>
        <v>1.5469999999999999</v>
      </c>
      <c r="V46" s="194"/>
      <c r="W46" s="205">
        <v>1.5469999999999999</v>
      </c>
      <c r="X46" s="194">
        <f t="shared" si="13"/>
        <v>0.1327629190678275</v>
      </c>
      <c r="Y46" s="193"/>
    </row>
    <row r="47" spans="1:25" ht="15.4">
      <c r="A47" s="171" t="s">
        <v>59</v>
      </c>
      <c r="B47" s="174" t="s">
        <v>53</v>
      </c>
      <c r="C47" s="399"/>
      <c r="D47" s="455" t="s">
        <v>66</v>
      </c>
      <c r="E47" s="170" t="s">
        <v>540</v>
      </c>
      <c r="F47" s="193"/>
      <c r="G47" s="193"/>
      <c r="H47" s="193"/>
      <c r="I47" s="194"/>
      <c r="J47" s="194"/>
      <c r="K47" s="194"/>
      <c r="L47" s="194"/>
      <c r="M47" s="194"/>
      <c r="N47" s="193"/>
      <c r="O47" s="193"/>
      <c r="P47" s="193"/>
      <c r="Q47" s="193"/>
      <c r="R47" s="205">
        <f t="shared" si="14"/>
        <v>2160.835</v>
      </c>
      <c r="S47" s="195"/>
      <c r="T47" s="194">
        <f>Sheet1!H54</f>
        <v>2160.835</v>
      </c>
      <c r="U47" s="194">
        <f t="shared" si="16"/>
        <v>8.3320000000000007</v>
      </c>
      <c r="V47" s="194"/>
      <c r="W47" s="205">
        <v>8.3320000000000007</v>
      </c>
      <c r="X47" s="194">
        <f t="shared" si="13"/>
        <v>0.38559168099368996</v>
      </c>
      <c r="Y47" s="193"/>
    </row>
    <row r="48" spans="1:25" ht="27.75">
      <c r="A48" s="171" t="s">
        <v>60</v>
      </c>
      <c r="B48" s="174" t="s">
        <v>541</v>
      </c>
      <c r="C48" s="399"/>
      <c r="D48" s="456"/>
      <c r="E48" s="170" t="s">
        <v>542</v>
      </c>
      <c r="F48" s="193"/>
      <c r="G48" s="193"/>
      <c r="H48" s="193"/>
      <c r="I48" s="194"/>
      <c r="J48" s="194"/>
      <c r="K48" s="194"/>
      <c r="L48" s="194"/>
      <c r="M48" s="194"/>
      <c r="N48" s="193"/>
      <c r="O48" s="193"/>
      <c r="P48" s="193"/>
      <c r="Q48" s="193"/>
      <c r="R48" s="205">
        <f t="shared" si="14"/>
        <v>55.705999999999904</v>
      </c>
      <c r="S48" s="195"/>
      <c r="T48" s="194">
        <f>Sheet1!H55</f>
        <v>55.705999999999904</v>
      </c>
      <c r="U48" s="194">
        <f t="shared" si="16"/>
        <v>0</v>
      </c>
      <c r="V48" s="194"/>
      <c r="W48" s="205"/>
      <c r="X48" s="194">
        <f t="shared" si="13"/>
        <v>0</v>
      </c>
      <c r="Y48" s="193"/>
    </row>
    <row r="49" spans="1:25" ht="27.75">
      <c r="A49" s="171" t="s">
        <v>109</v>
      </c>
      <c r="B49" s="174" t="s">
        <v>55</v>
      </c>
      <c r="C49" s="399"/>
      <c r="D49" s="175" t="s">
        <v>42</v>
      </c>
      <c r="E49" s="170" t="s">
        <v>543</v>
      </c>
      <c r="F49" s="193"/>
      <c r="G49" s="193"/>
      <c r="H49" s="193"/>
      <c r="I49" s="194"/>
      <c r="J49" s="194"/>
      <c r="K49" s="194"/>
      <c r="L49" s="194"/>
      <c r="M49" s="194"/>
      <c r="N49" s="193"/>
      <c r="O49" s="193"/>
      <c r="P49" s="193"/>
      <c r="Q49" s="193"/>
      <c r="R49" s="205">
        <f t="shared" si="14"/>
        <v>4149.41</v>
      </c>
      <c r="S49" s="195"/>
      <c r="T49" s="194">
        <f>Sheet1!H56</f>
        <v>4149.41</v>
      </c>
      <c r="U49" s="194">
        <f t="shared" si="16"/>
        <v>1886.867</v>
      </c>
      <c r="V49" s="194"/>
      <c r="W49" s="205">
        <v>1886.867</v>
      </c>
      <c r="X49" s="194">
        <f t="shared" si="13"/>
        <v>45.473139554780076</v>
      </c>
      <c r="Y49" s="193"/>
    </row>
    <row r="50" spans="1:25" ht="15.4">
      <c r="A50" s="171" t="s">
        <v>110</v>
      </c>
      <c r="B50" s="174" t="s">
        <v>56</v>
      </c>
      <c r="C50" s="399"/>
      <c r="D50" s="455" t="s">
        <v>45</v>
      </c>
      <c r="E50" s="170" t="s">
        <v>544</v>
      </c>
      <c r="F50" s="193"/>
      <c r="G50" s="193"/>
      <c r="H50" s="193"/>
      <c r="I50" s="194"/>
      <c r="J50" s="194"/>
      <c r="K50" s="194"/>
      <c r="L50" s="194"/>
      <c r="M50" s="194"/>
      <c r="N50" s="193"/>
      <c r="O50" s="193"/>
      <c r="P50" s="193"/>
      <c r="Q50" s="193"/>
      <c r="R50" s="205">
        <f t="shared" si="14"/>
        <v>436.44299999999998</v>
      </c>
      <c r="S50" s="195"/>
      <c r="T50" s="194">
        <f>Sheet1!H57</f>
        <v>436.44299999999998</v>
      </c>
      <c r="U50" s="194">
        <f t="shared" si="16"/>
        <v>50.423000000000002</v>
      </c>
      <c r="V50" s="194"/>
      <c r="W50" s="205">
        <v>50.423000000000002</v>
      </c>
      <c r="X50" s="194">
        <f t="shared" si="13"/>
        <v>11.553169600612224</v>
      </c>
      <c r="Y50" s="193"/>
    </row>
    <row r="51" spans="1:25" ht="27.75">
      <c r="A51" s="171" t="s">
        <v>111</v>
      </c>
      <c r="B51" s="174" t="s">
        <v>545</v>
      </c>
      <c r="C51" s="399"/>
      <c r="D51" s="456"/>
      <c r="E51" s="170" t="s">
        <v>546</v>
      </c>
      <c r="F51" s="193"/>
      <c r="G51" s="193"/>
      <c r="H51" s="193"/>
      <c r="I51" s="194"/>
      <c r="J51" s="194"/>
      <c r="K51" s="194"/>
      <c r="L51" s="194"/>
      <c r="M51" s="194"/>
      <c r="N51" s="193"/>
      <c r="O51" s="193"/>
      <c r="P51" s="193"/>
      <c r="Q51" s="193"/>
      <c r="R51" s="205">
        <f t="shared" si="14"/>
        <v>45.824999999999818</v>
      </c>
      <c r="S51" s="195"/>
      <c r="T51" s="194">
        <f>Sheet1!H58</f>
        <v>45.824999999999818</v>
      </c>
      <c r="U51" s="194">
        <f t="shared" si="16"/>
        <v>0</v>
      </c>
      <c r="V51" s="194"/>
      <c r="W51" s="205"/>
      <c r="X51" s="194">
        <f t="shared" si="13"/>
        <v>0</v>
      </c>
      <c r="Y51" s="193"/>
    </row>
    <row r="52" spans="1:25" ht="27.75">
      <c r="A52" s="171" t="s">
        <v>112</v>
      </c>
      <c r="B52" s="176" t="s">
        <v>547</v>
      </c>
      <c r="C52" s="399"/>
      <c r="D52" s="173" t="s">
        <v>44</v>
      </c>
      <c r="E52" s="170" t="s">
        <v>548</v>
      </c>
      <c r="F52" s="193"/>
      <c r="G52" s="193"/>
      <c r="H52" s="193"/>
      <c r="I52" s="194"/>
      <c r="J52" s="194"/>
      <c r="K52" s="194"/>
      <c r="L52" s="194"/>
      <c r="M52" s="194"/>
      <c r="N52" s="193"/>
      <c r="O52" s="193"/>
      <c r="P52" s="193"/>
      <c r="Q52" s="193"/>
      <c r="R52" s="205">
        <f t="shared" si="14"/>
        <v>381.18200000000002</v>
      </c>
      <c r="S52" s="195"/>
      <c r="T52" s="194">
        <f>Sheet1!H59</f>
        <v>381.18200000000002</v>
      </c>
      <c r="U52" s="194">
        <f t="shared" si="16"/>
        <v>359.36900000000003</v>
      </c>
      <c r="V52" s="194"/>
      <c r="W52" s="205">
        <v>359.36900000000003</v>
      </c>
      <c r="X52" s="194">
        <f t="shared" si="13"/>
        <v>94.277536714745196</v>
      </c>
      <c r="Y52" s="193"/>
    </row>
    <row r="53" spans="1:25" ht="15.4">
      <c r="A53" s="171" t="s">
        <v>113</v>
      </c>
      <c r="B53" s="174" t="s">
        <v>549</v>
      </c>
      <c r="C53" s="399"/>
      <c r="D53" s="455" t="s">
        <v>550</v>
      </c>
      <c r="E53" s="170" t="s">
        <v>551</v>
      </c>
      <c r="F53" s="193"/>
      <c r="G53" s="193"/>
      <c r="H53" s="193"/>
      <c r="I53" s="194"/>
      <c r="J53" s="194"/>
      <c r="K53" s="194"/>
      <c r="L53" s="194"/>
      <c r="M53" s="194"/>
      <c r="N53" s="193"/>
      <c r="O53" s="193"/>
      <c r="P53" s="193"/>
      <c r="Q53" s="193"/>
      <c r="R53" s="205">
        <f t="shared" si="14"/>
        <v>744.30200000000013</v>
      </c>
      <c r="S53" s="195"/>
      <c r="T53" s="194">
        <f>Sheet1!H60</f>
        <v>744.30200000000013</v>
      </c>
      <c r="U53" s="194">
        <f t="shared" si="16"/>
        <v>0</v>
      </c>
      <c r="V53" s="194"/>
      <c r="W53" s="205"/>
      <c r="X53" s="122">
        <f t="shared" si="13"/>
        <v>0</v>
      </c>
      <c r="Y53" s="193"/>
    </row>
    <row r="54" spans="1:25" ht="15.4">
      <c r="A54" s="171" t="s">
        <v>114</v>
      </c>
      <c r="B54" s="174" t="s">
        <v>552</v>
      </c>
      <c r="C54" s="399"/>
      <c r="D54" s="456"/>
      <c r="E54" s="170" t="s">
        <v>553</v>
      </c>
      <c r="F54" s="193"/>
      <c r="G54" s="193"/>
      <c r="H54" s="193"/>
      <c r="I54" s="194"/>
      <c r="J54" s="194"/>
      <c r="K54" s="194"/>
      <c r="L54" s="194"/>
      <c r="M54" s="194"/>
      <c r="N54" s="193"/>
      <c r="O54" s="193"/>
      <c r="P54" s="193"/>
      <c r="Q54" s="193"/>
      <c r="R54" s="205">
        <f t="shared" si="14"/>
        <v>551.45299999999997</v>
      </c>
      <c r="S54" s="195"/>
      <c r="T54" s="194">
        <f>Sheet1!H61</f>
        <v>551.45299999999997</v>
      </c>
      <c r="U54" s="194">
        <f t="shared" si="16"/>
        <v>465.96</v>
      </c>
      <c r="V54" s="194"/>
      <c r="W54" s="205">
        <v>465.96</v>
      </c>
      <c r="X54" s="122">
        <f t="shared" si="13"/>
        <v>84.496774883806964</v>
      </c>
      <c r="Y54" s="193"/>
    </row>
    <row r="55" spans="1:25" ht="15.4">
      <c r="A55" s="171" t="s">
        <v>115</v>
      </c>
      <c r="B55" s="174" t="s">
        <v>554</v>
      </c>
      <c r="C55" s="399"/>
      <c r="D55" s="455" t="s">
        <v>63</v>
      </c>
      <c r="E55" s="170" t="s">
        <v>555</v>
      </c>
      <c r="F55" s="193"/>
      <c r="G55" s="193"/>
      <c r="H55" s="193"/>
      <c r="I55" s="194"/>
      <c r="J55" s="194"/>
      <c r="K55" s="194"/>
      <c r="L55" s="194"/>
      <c r="M55" s="194"/>
      <c r="N55" s="193"/>
      <c r="O55" s="193"/>
      <c r="P55" s="193"/>
      <c r="Q55" s="193"/>
      <c r="R55" s="205">
        <f t="shared" si="14"/>
        <v>32.412199999999757</v>
      </c>
      <c r="S55" s="195"/>
      <c r="T55" s="194">
        <f>Sheet1!H62</f>
        <v>32.412199999999757</v>
      </c>
      <c r="U55" s="194">
        <f t="shared" si="16"/>
        <v>32</v>
      </c>
      <c r="V55" s="194"/>
      <c r="W55" s="205">
        <v>32</v>
      </c>
      <c r="X55" s="122">
        <f t="shared" si="13"/>
        <v>98.72825664410388</v>
      </c>
      <c r="Y55" s="193"/>
    </row>
    <row r="56" spans="1:25" ht="15.4">
      <c r="A56" s="171" t="s">
        <v>116</v>
      </c>
      <c r="B56" s="177" t="s">
        <v>117</v>
      </c>
      <c r="C56" s="399"/>
      <c r="D56" s="456"/>
      <c r="E56" s="170" t="s">
        <v>556</v>
      </c>
      <c r="F56" s="193"/>
      <c r="G56" s="193"/>
      <c r="H56" s="193"/>
      <c r="I56" s="194"/>
      <c r="J56" s="194"/>
      <c r="K56" s="194"/>
      <c r="L56" s="194"/>
      <c r="M56" s="194"/>
      <c r="N56" s="193"/>
      <c r="O56" s="193"/>
      <c r="P56" s="193"/>
      <c r="Q56" s="193"/>
      <c r="R56" s="205">
        <f t="shared" si="14"/>
        <v>1182.579</v>
      </c>
      <c r="S56" s="195"/>
      <c r="T56" s="194">
        <f>Sheet1!H63</f>
        <v>1182.579</v>
      </c>
      <c r="U56" s="194">
        <f t="shared" si="16"/>
        <v>0</v>
      </c>
      <c r="V56" s="194"/>
      <c r="W56" s="205"/>
      <c r="X56" s="122">
        <f t="shared" si="13"/>
        <v>0</v>
      </c>
      <c r="Y56" s="193"/>
    </row>
    <row r="57" spans="1:25" ht="15.4">
      <c r="A57" s="171" t="s">
        <v>118</v>
      </c>
      <c r="B57" s="172" t="s">
        <v>54</v>
      </c>
      <c r="C57" s="399"/>
      <c r="D57" s="451" t="s">
        <v>63</v>
      </c>
      <c r="E57" s="170" t="s">
        <v>557</v>
      </c>
      <c r="F57" s="193"/>
      <c r="G57" s="193"/>
      <c r="H57" s="193"/>
      <c r="I57" s="194"/>
      <c r="J57" s="194"/>
      <c r="K57" s="194"/>
      <c r="L57" s="194"/>
      <c r="M57" s="194"/>
      <c r="N57" s="193"/>
      <c r="O57" s="193"/>
      <c r="P57" s="193"/>
      <c r="Q57" s="193"/>
      <c r="R57" s="205">
        <f t="shared" si="14"/>
        <v>989.79</v>
      </c>
      <c r="S57" s="195"/>
      <c r="T57" s="194">
        <f>Sheet1!H64</f>
        <v>989.79</v>
      </c>
      <c r="U57" s="194">
        <f t="shared" si="16"/>
        <v>945.42499999999995</v>
      </c>
      <c r="V57" s="194"/>
      <c r="W57" s="205">
        <v>945.42499999999995</v>
      </c>
      <c r="X57" s="122">
        <f t="shared" si="13"/>
        <v>95.517736085432261</v>
      </c>
      <c r="Y57" s="193"/>
    </row>
    <row r="58" spans="1:25" ht="15.4">
      <c r="A58" s="171" t="s">
        <v>119</v>
      </c>
      <c r="B58" s="174" t="s">
        <v>558</v>
      </c>
      <c r="C58" s="399"/>
      <c r="D58" s="458"/>
      <c r="E58" s="170" t="s">
        <v>559</v>
      </c>
      <c r="F58" s="193"/>
      <c r="G58" s="193"/>
      <c r="H58" s="193"/>
      <c r="I58" s="194"/>
      <c r="J58" s="194"/>
      <c r="K58" s="194"/>
      <c r="L58" s="194"/>
      <c r="M58" s="194"/>
      <c r="N58" s="193"/>
      <c r="O58" s="193"/>
      <c r="P58" s="193"/>
      <c r="Q58" s="193"/>
      <c r="R58" s="205">
        <f t="shared" si="14"/>
        <v>402.572</v>
      </c>
      <c r="S58" s="195"/>
      <c r="T58" s="194">
        <f>Sheet1!H65</f>
        <v>402.572</v>
      </c>
      <c r="U58" s="194">
        <f t="shared" si="16"/>
        <v>399.84</v>
      </c>
      <c r="V58" s="194"/>
      <c r="W58" s="205">
        <v>399.84</v>
      </c>
      <c r="X58" s="122">
        <f t="shared" si="13"/>
        <v>99.32136363184722</v>
      </c>
      <c r="Y58" s="193"/>
    </row>
    <row r="59" spans="1:25" ht="15.4">
      <c r="A59" s="171" t="s">
        <v>120</v>
      </c>
      <c r="B59" s="174" t="s">
        <v>560</v>
      </c>
      <c r="C59" s="399"/>
      <c r="D59" s="452"/>
      <c r="E59" s="178" t="s">
        <v>561</v>
      </c>
      <c r="F59" s="193"/>
      <c r="G59" s="193"/>
      <c r="H59" s="193"/>
      <c r="I59" s="194"/>
      <c r="J59" s="194"/>
      <c r="K59" s="194"/>
      <c r="L59" s="194"/>
      <c r="M59" s="194"/>
      <c r="N59" s="193"/>
      <c r="O59" s="193"/>
      <c r="P59" s="193"/>
      <c r="Q59" s="193"/>
      <c r="R59" s="205">
        <f t="shared" si="14"/>
        <v>1120.0699999999997</v>
      </c>
      <c r="S59" s="195"/>
      <c r="T59" s="194">
        <f>Sheet1!H66</f>
        <v>1120.0699999999997</v>
      </c>
      <c r="U59" s="194">
        <f t="shared" si="16"/>
        <v>20.013999999999999</v>
      </c>
      <c r="V59" s="194"/>
      <c r="W59" s="205">
        <v>20.013999999999999</v>
      </c>
      <c r="X59" s="136">
        <f t="shared" si="13"/>
        <v>1.786852607426322</v>
      </c>
      <c r="Y59" s="193"/>
    </row>
    <row r="60" spans="1:25" ht="41.65">
      <c r="A60" s="171" t="s">
        <v>125</v>
      </c>
      <c r="B60" s="179" t="s">
        <v>563</v>
      </c>
      <c r="C60" s="157" t="s">
        <v>691</v>
      </c>
      <c r="D60" s="400" t="s">
        <v>123</v>
      </c>
      <c r="E60" s="149" t="s">
        <v>564</v>
      </c>
      <c r="F60" s="193"/>
      <c r="G60" s="193"/>
      <c r="H60" s="193"/>
      <c r="I60" s="194"/>
      <c r="J60" s="194"/>
      <c r="K60" s="194"/>
      <c r="L60" s="194"/>
      <c r="M60" s="194"/>
      <c r="N60" s="193"/>
      <c r="O60" s="193"/>
      <c r="P60" s="193"/>
      <c r="Q60" s="193"/>
      <c r="R60" s="205">
        <f t="shared" si="14"/>
        <v>4.0120000000000005</v>
      </c>
      <c r="S60" s="195"/>
      <c r="T60" s="194">
        <f>Sheet1!H67</f>
        <v>4.0120000000000005</v>
      </c>
      <c r="U60" s="194">
        <f t="shared" si="16"/>
        <v>4.01</v>
      </c>
      <c r="V60" s="194"/>
      <c r="W60" s="205">
        <v>4.01</v>
      </c>
      <c r="X60" s="136">
        <f t="shared" si="13"/>
        <v>99.950149551345945</v>
      </c>
      <c r="Y60" s="193"/>
    </row>
    <row r="61" spans="1:25" ht="15.4">
      <c r="A61" s="171" t="s">
        <v>565</v>
      </c>
      <c r="B61" s="179" t="s">
        <v>566</v>
      </c>
      <c r="C61" s="399" t="s">
        <v>567</v>
      </c>
      <c r="D61" s="402"/>
      <c r="E61" s="149" t="s">
        <v>568</v>
      </c>
      <c r="F61" s="193"/>
      <c r="G61" s="193"/>
      <c r="H61" s="193"/>
      <c r="I61" s="194"/>
      <c r="J61" s="194"/>
      <c r="K61" s="194"/>
      <c r="L61" s="194"/>
      <c r="M61" s="194"/>
      <c r="N61" s="193"/>
      <c r="O61" s="193"/>
      <c r="P61" s="193"/>
      <c r="Q61" s="193"/>
      <c r="R61" s="205">
        <f t="shared" si="14"/>
        <v>38.817999999999984</v>
      </c>
      <c r="S61" s="195"/>
      <c r="T61" s="194">
        <f>Sheet1!H68</f>
        <v>38.817999999999984</v>
      </c>
      <c r="U61" s="194">
        <f t="shared" si="16"/>
        <v>35.46</v>
      </c>
      <c r="V61" s="194"/>
      <c r="W61" s="205">
        <v>35.46</v>
      </c>
      <c r="X61" s="136">
        <f t="shared" si="13"/>
        <v>91.349374001751798</v>
      </c>
      <c r="Y61" s="193"/>
    </row>
    <row r="62" spans="1:25" ht="15.4">
      <c r="A62" s="171" t="s">
        <v>569</v>
      </c>
      <c r="B62" s="179" t="s">
        <v>570</v>
      </c>
      <c r="C62" s="399"/>
      <c r="D62" s="401"/>
      <c r="E62" s="149" t="s">
        <v>571</v>
      </c>
      <c r="F62" s="193"/>
      <c r="G62" s="193"/>
      <c r="H62" s="193"/>
      <c r="I62" s="194"/>
      <c r="J62" s="194"/>
      <c r="K62" s="194"/>
      <c r="L62" s="194"/>
      <c r="M62" s="194"/>
      <c r="N62" s="193"/>
      <c r="O62" s="193"/>
      <c r="P62" s="193"/>
      <c r="Q62" s="193"/>
      <c r="R62" s="205">
        <f t="shared" si="14"/>
        <v>20.293999999999983</v>
      </c>
      <c r="S62" s="195"/>
      <c r="T62" s="194">
        <f>Sheet1!H69</f>
        <v>20.293999999999983</v>
      </c>
      <c r="U62" s="194">
        <f t="shared" si="16"/>
        <v>15.49</v>
      </c>
      <c r="V62" s="194"/>
      <c r="W62" s="205">
        <v>15.49</v>
      </c>
      <c r="X62" s="136">
        <f t="shared" si="13"/>
        <v>76.327978712920142</v>
      </c>
      <c r="Y62" s="193"/>
    </row>
    <row r="63" spans="1:25" ht="15.4">
      <c r="A63" s="171" t="s">
        <v>572</v>
      </c>
      <c r="B63" s="179" t="s">
        <v>573</v>
      </c>
      <c r="C63" s="399" t="s">
        <v>692</v>
      </c>
      <c r="D63" s="451" t="s">
        <v>127</v>
      </c>
      <c r="E63" s="170" t="s">
        <v>575</v>
      </c>
      <c r="F63" s="193"/>
      <c r="G63" s="193"/>
      <c r="H63" s="193"/>
      <c r="I63" s="194"/>
      <c r="J63" s="194"/>
      <c r="K63" s="194"/>
      <c r="L63" s="194"/>
      <c r="M63" s="194"/>
      <c r="N63" s="193"/>
      <c r="O63" s="193"/>
      <c r="P63" s="193"/>
      <c r="Q63" s="193"/>
      <c r="R63" s="205">
        <f t="shared" si="14"/>
        <v>2.9900000000000091</v>
      </c>
      <c r="S63" s="195"/>
      <c r="T63" s="194">
        <f>Sheet1!H70</f>
        <v>2.9900000000000091</v>
      </c>
      <c r="U63" s="194">
        <f t="shared" si="16"/>
        <v>0</v>
      </c>
      <c r="V63" s="194"/>
      <c r="W63" s="205"/>
      <c r="X63" s="136">
        <f t="shared" si="13"/>
        <v>0</v>
      </c>
      <c r="Y63" s="193"/>
    </row>
    <row r="64" spans="1:25" ht="15.4">
      <c r="A64" s="171" t="s">
        <v>576</v>
      </c>
      <c r="B64" s="179" t="s">
        <v>577</v>
      </c>
      <c r="C64" s="399"/>
      <c r="D64" s="458"/>
      <c r="E64" s="170" t="s">
        <v>578</v>
      </c>
      <c r="F64" s="193"/>
      <c r="G64" s="193"/>
      <c r="H64" s="193"/>
      <c r="I64" s="194"/>
      <c r="J64" s="194"/>
      <c r="K64" s="194"/>
      <c r="L64" s="194"/>
      <c r="M64" s="194"/>
      <c r="N64" s="193"/>
      <c r="O64" s="193"/>
      <c r="P64" s="193"/>
      <c r="Q64" s="193"/>
      <c r="R64" s="205">
        <f t="shared" si="14"/>
        <v>0.68200000000001637</v>
      </c>
      <c r="S64" s="195"/>
      <c r="T64" s="194">
        <f>Sheet1!H71</f>
        <v>0.68200000000001637</v>
      </c>
      <c r="U64" s="194">
        <f t="shared" si="16"/>
        <v>0</v>
      </c>
      <c r="V64" s="194"/>
      <c r="W64" s="205"/>
      <c r="X64" s="136">
        <f t="shared" si="13"/>
        <v>0</v>
      </c>
      <c r="Y64" s="193"/>
    </row>
    <row r="65" spans="1:25" ht="15.4">
      <c r="A65" s="171" t="s">
        <v>579</v>
      </c>
      <c r="B65" s="179" t="s">
        <v>580</v>
      </c>
      <c r="C65" s="399"/>
      <c r="D65" s="452"/>
      <c r="E65" s="170" t="s">
        <v>581</v>
      </c>
      <c r="F65" s="193"/>
      <c r="G65" s="193"/>
      <c r="H65" s="193"/>
      <c r="I65" s="194"/>
      <c r="J65" s="194"/>
      <c r="K65" s="194"/>
      <c r="L65" s="194"/>
      <c r="M65" s="194"/>
      <c r="N65" s="193"/>
      <c r="O65" s="193"/>
      <c r="P65" s="193"/>
      <c r="Q65" s="193"/>
      <c r="R65" s="205">
        <f t="shared" ref="R65:R82" si="17">T65</f>
        <v>0.81200000000001182</v>
      </c>
      <c r="S65" s="195"/>
      <c r="T65" s="194">
        <f>Sheet1!H72</f>
        <v>0.81200000000001182</v>
      </c>
      <c r="U65" s="194">
        <f t="shared" si="16"/>
        <v>0</v>
      </c>
      <c r="V65" s="194"/>
      <c r="W65" s="205"/>
      <c r="X65" s="136">
        <f t="shared" si="13"/>
        <v>0</v>
      </c>
      <c r="Y65" s="193"/>
    </row>
    <row r="66" spans="1:25" ht="41.65">
      <c r="A66" s="171" t="s">
        <v>582</v>
      </c>
      <c r="B66" s="172" t="s">
        <v>61</v>
      </c>
      <c r="C66" s="157" t="s">
        <v>693</v>
      </c>
      <c r="D66" s="157" t="s">
        <v>129</v>
      </c>
      <c r="E66" s="170" t="s">
        <v>584</v>
      </c>
      <c r="F66" s="193"/>
      <c r="G66" s="193"/>
      <c r="H66" s="193"/>
      <c r="I66" s="194"/>
      <c r="J66" s="194"/>
      <c r="K66" s="194"/>
      <c r="L66" s="194"/>
      <c r="M66" s="194"/>
      <c r="N66" s="193"/>
      <c r="O66" s="193"/>
      <c r="P66" s="193"/>
      <c r="Q66" s="193"/>
      <c r="R66" s="205">
        <f t="shared" si="17"/>
        <v>38.5474999999999</v>
      </c>
      <c r="S66" s="195"/>
      <c r="T66" s="194">
        <f>Sheet1!H73</f>
        <v>38.5474999999999</v>
      </c>
      <c r="U66" s="194">
        <f t="shared" si="16"/>
        <v>0</v>
      </c>
      <c r="V66" s="194"/>
      <c r="W66" s="205"/>
      <c r="X66" s="136">
        <f t="shared" si="13"/>
        <v>0</v>
      </c>
      <c r="Y66" s="193"/>
    </row>
    <row r="67" spans="1:25" ht="20.25" customHeight="1">
      <c r="A67" s="171" t="s">
        <v>585</v>
      </c>
      <c r="B67" s="180" t="s">
        <v>586</v>
      </c>
      <c r="C67" s="400" t="s">
        <v>694</v>
      </c>
      <c r="D67" s="455" t="s">
        <v>131</v>
      </c>
      <c r="E67" s="178" t="s">
        <v>587</v>
      </c>
      <c r="F67" s="193"/>
      <c r="G67" s="193"/>
      <c r="H67" s="193"/>
      <c r="I67" s="194"/>
      <c r="J67" s="194"/>
      <c r="K67" s="194"/>
      <c r="L67" s="194"/>
      <c r="M67" s="194"/>
      <c r="N67" s="193"/>
      <c r="O67" s="193"/>
      <c r="P67" s="193"/>
      <c r="Q67" s="193"/>
      <c r="R67" s="205">
        <f>T67</f>
        <v>130</v>
      </c>
      <c r="S67" s="195"/>
      <c r="T67" s="194">
        <f>Sheet1!H74</f>
        <v>130</v>
      </c>
      <c r="U67" s="194">
        <f t="shared" si="16"/>
        <v>130</v>
      </c>
      <c r="V67" s="194"/>
      <c r="W67" s="205">
        <v>130</v>
      </c>
      <c r="X67" s="136">
        <f t="shared" si="13"/>
        <v>100</v>
      </c>
      <c r="Y67" s="193"/>
    </row>
    <row r="68" spans="1:25" ht="15.4">
      <c r="A68" s="171" t="s">
        <v>588</v>
      </c>
      <c r="B68" s="180" t="s">
        <v>589</v>
      </c>
      <c r="C68" s="402"/>
      <c r="D68" s="457"/>
      <c r="E68" s="178" t="s">
        <v>590</v>
      </c>
      <c r="F68" s="193"/>
      <c r="G68" s="193"/>
      <c r="H68" s="193"/>
      <c r="I68" s="194"/>
      <c r="J68" s="194"/>
      <c r="K68" s="194"/>
      <c r="L68" s="194"/>
      <c r="M68" s="194"/>
      <c r="N68" s="193"/>
      <c r="O68" s="193"/>
      <c r="P68" s="193"/>
      <c r="Q68" s="193"/>
      <c r="R68" s="205">
        <f t="shared" si="17"/>
        <v>500</v>
      </c>
      <c r="S68" s="195"/>
      <c r="T68" s="194">
        <f>Sheet1!H75</f>
        <v>500</v>
      </c>
      <c r="U68" s="194">
        <f t="shared" si="16"/>
        <v>500</v>
      </c>
      <c r="V68" s="194"/>
      <c r="W68" s="205">
        <v>500</v>
      </c>
      <c r="X68" s="136">
        <f t="shared" si="13"/>
        <v>100</v>
      </c>
      <c r="Y68" s="193"/>
    </row>
    <row r="69" spans="1:25" ht="15.4">
      <c r="A69" s="171" t="s">
        <v>591</v>
      </c>
      <c r="B69" s="180" t="s">
        <v>592</v>
      </c>
      <c r="C69" s="401"/>
      <c r="D69" s="456"/>
      <c r="E69" s="178" t="s">
        <v>593</v>
      </c>
      <c r="F69" s="193"/>
      <c r="G69" s="193"/>
      <c r="H69" s="193"/>
      <c r="I69" s="194"/>
      <c r="J69" s="194"/>
      <c r="K69" s="194"/>
      <c r="L69" s="194"/>
      <c r="M69" s="194"/>
      <c r="N69" s="193"/>
      <c r="O69" s="193"/>
      <c r="P69" s="193"/>
      <c r="Q69" s="193"/>
      <c r="R69" s="205">
        <f t="shared" si="17"/>
        <v>800</v>
      </c>
      <c r="S69" s="195"/>
      <c r="T69" s="194">
        <f>Sheet1!H76</f>
        <v>800</v>
      </c>
      <c r="U69" s="194">
        <f t="shared" si="16"/>
        <v>800</v>
      </c>
      <c r="V69" s="194"/>
      <c r="W69" s="205">
        <v>800</v>
      </c>
      <c r="X69" s="136">
        <f t="shared" si="13"/>
        <v>100</v>
      </c>
      <c r="Y69" s="193"/>
    </row>
    <row r="70" spans="1:25" ht="28.5" customHeight="1">
      <c r="A70" s="171" t="s">
        <v>594</v>
      </c>
      <c r="B70" s="179" t="s">
        <v>595</v>
      </c>
      <c r="C70" s="399" t="s">
        <v>695</v>
      </c>
      <c r="D70" s="453" t="s">
        <v>133</v>
      </c>
      <c r="E70" s="178" t="s">
        <v>597</v>
      </c>
      <c r="F70" s="193"/>
      <c r="G70" s="193"/>
      <c r="H70" s="193"/>
      <c r="I70" s="194"/>
      <c r="J70" s="194"/>
      <c r="K70" s="194"/>
      <c r="L70" s="194"/>
      <c r="M70" s="194"/>
      <c r="N70" s="193"/>
      <c r="O70" s="193"/>
      <c r="P70" s="193"/>
      <c r="Q70" s="193"/>
      <c r="R70" s="205">
        <f t="shared" si="17"/>
        <v>600</v>
      </c>
      <c r="S70" s="195"/>
      <c r="T70" s="194">
        <f>Sheet1!H77</f>
        <v>600</v>
      </c>
      <c r="U70" s="194">
        <f t="shared" si="16"/>
        <v>600</v>
      </c>
      <c r="V70" s="194"/>
      <c r="W70" s="205">
        <v>600</v>
      </c>
      <c r="X70" s="136">
        <f t="shared" si="13"/>
        <v>100</v>
      </c>
      <c r="Y70" s="193"/>
    </row>
    <row r="71" spans="1:25" ht="27.75">
      <c r="A71" s="171" t="s">
        <v>598</v>
      </c>
      <c r="B71" s="179" t="s">
        <v>599</v>
      </c>
      <c r="C71" s="399"/>
      <c r="D71" s="454"/>
      <c r="E71" s="178" t="s">
        <v>600</v>
      </c>
      <c r="F71" s="193"/>
      <c r="G71" s="193"/>
      <c r="H71" s="193"/>
      <c r="I71" s="194"/>
      <c r="J71" s="194"/>
      <c r="K71" s="194"/>
      <c r="L71" s="194"/>
      <c r="M71" s="194"/>
      <c r="N71" s="193"/>
      <c r="O71" s="193"/>
      <c r="P71" s="193"/>
      <c r="Q71" s="193"/>
      <c r="R71" s="205">
        <f t="shared" si="17"/>
        <v>500</v>
      </c>
      <c r="S71" s="195"/>
      <c r="T71" s="194">
        <f>Sheet1!H78</f>
        <v>500</v>
      </c>
      <c r="U71" s="194">
        <f t="shared" si="16"/>
        <v>0</v>
      </c>
      <c r="V71" s="194"/>
      <c r="W71" s="205"/>
      <c r="X71" s="136">
        <f t="shared" si="13"/>
        <v>0</v>
      </c>
      <c r="Y71" s="193"/>
    </row>
    <row r="72" spans="1:25" ht="27" customHeight="1">
      <c r="A72" s="171" t="s">
        <v>601</v>
      </c>
      <c r="B72" s="179" t="s">
        <v>602</v>
      </c>
      <c r="C72" s="399" t="s">
        <v>698</v>
      </c>
      <c r="D72" s="455" t="s">
        <v>134</v>
      </c>
      <c r="E72" s="178" t="s">
        <v>604</v>
      </c>
      <c r="F72" s="193"/>
      <c r="G72" s="193"/>
      <c r="H72" s="193"/>
      <c r="I72" s="194"/>
      <c r="J72" s="194"/>
      <c r="K72" s="194"/>
      <c r="L72" s="194"/>
      <c r="M72" s="194"/>
      <c r="N72" s="193"/>
      <c r="O72" s="193"/>
      <c r="P72" s="193"/>
      <c r="Q72" s="193"/>
      <c r="R72" s="205">
        <f t="shared" si="17"/>
        <v>600</v>
      </c>
      <c r="S72" s="195"/>
      <c r="T72" s="194">
        <f>Sheet1!H79</f>
        <v>600</v>
      </c>
      <c r="U72" s="194">
        <f t="shared" si="16"/>
        <v>595.09900000000005</v>
      </c>
      <c r="V72" s="194"/>
      <c r="W72" s="205">
        <v>595.09900000000005</v>
      </c>
      <c r="X72" s="136">
        <f t="shared" si="13"/>
        <v>99.183166666666679</v>
      </c>
      <c r="Y72" s="193"/>
    </row>
    <row r="73" spans="1:25" ht="27" customHeight="1">
      <c r="A73" s="171" t="s">
        <v>605</v>
      </c>
      <c r="B73" s="179" t="s">
        <v>606</v>
      </c>
      <c r="C73" s="399"/>
      <c r="D73" s="456"/>
      <c r="E73" s="178" t="s">
        <v>607</v>
      </c>
      <c r="F73" s="193"/>
      <c r="G73" s="193"/>
      <c r="H73" s="193"/>
      <c r="I73" s="194"/>
      <c r="J73" s="194"/>
      <c r="K73" s="194"/>
      <c r="L73" s="194"/>
      <c r="M73" s="194"/>
      <c r="N73" s="193"/>
      <c r="O73" s="193"/>
      <c r="P73" s="193"/>
      <c r="Q73" s="193"/>
      <c r="R73" s="205">
        <f t="shared" si="17"/>
        <v>600</v>
      </c>
      <c r="S73" s="195"/>
      <c r="T73" s="194">
        <f>Sheet1!H80</f>
        <v>600</v>
      </c>
      <c r="U73" s="194">
        <f t="shared" si="16"/>
        <v>0</v>
      </c>
      <c r="V73" s="194"/>
      <c r="W73" s="205"/>
      <c r="X73" s="136">
        <f t="shared" si="13"/>
        <v>0</v>
      </c>
      <c r="Y73" s="193"/>
    </row>
    <row r="74" spans="1:25" ht="41.65">
      <c r="A74" s="171" t="s">
        <v>608</v>
      </c>
      <c r="B74" s="179" t="s">
        <v>609</v>
      </c>
      <c r="C74" s="157" t="s">
        <v>697</v>
      </c>
      <c r="D74" s="451" t="s">
        <v>136</v>
      </c>
      <c r="E74" s="178" t="s">
        <v>611</v>
      </c>
      <c r="F74" s="193"/>
      <c r="G74" s="193"/>
      <c r="H74" s="193"/>
      <c r="I74" s="194"/>
      <c r="J74" s="194"/>
      <c r="K74" s="194"/>
      <c r="L74" s="194"/>
      <c r="M74" s="194"/>
      <c r="N74" s="193"/>
      <c r="O74" s="193"/>
      <c r="P74" s="193"/>
      <c r="Q74" s="193"/>
      <c r="R74" s="205">
        <f t="shared" si="17"/>
        <v>800</v>
      </c>
      <c r="S74" s="195"/>
      <c r="T74" s="194">
        <f>Sheet1!H81</f>
        <v>800</v>
      </c>
      <c r="U74" s="194">
        <f t="shared" si="16"/>
        <v>797.85299999999995</v>
      </c>
      <c r="V74" s="194"/>
      <c r="W74" s="205">
        <v>797.85299999999995</v>
      </c>
      <c r="X74" s="136">
        <f t="shared" si="13"/>
        <v>99.731624999999994</v>
      </c>
      <c r="Y74" s="193"/>
    </row>
    <row r="75" spans="1:25" ht="27.75">
      <c r="A75" s="171" t="s">
        <v>612</v>
      </c>
      <c r="B75" s="179" t="s">
        <v>613</v>
      </c>
      <c r="C75" s="157" t="s">
        <v>149</v>
      </c>
      <c r="D75" s="452"/>
      <c r="E75" s="170" t="s">
        <v>614</v>
      </c>
      <c r="F75" s="193"/>
      <c r="G75" s="193"/>
      <c r="H75" s="193"/>
      <c r="I75" s="194"/>
      <c r="J75" s="194"/>
      <c r="K75" s="194"/>
      <c r="L75" s="194"/>
      <c r="M75" s="194"/>
      <c r="N75" s="193"/>
      <c r="O75" s="193"/>
      <c r="P75" s="193"/>
      <c r="Q75" s="193"/>
      <c r="R75" s="205">
        <f t="shared" si="17"/>
        <v>58.615000000000009</v>
      </c>
      <c r="S75" s="195"/>
      <c r="T75" s="194">
        <f>Sheet1!H82</f>
        <v>58.615000000000009</v>
      </c>
      <c r="U75" s="194">
        <f t="shared" si="16"/>
        <v>0</v>
      </c>
      <c r="V75" s="194"/>
      <c r="W75" s="205"/>
      <c r="X75" s="136">
        <f t="shared" si="13"/>
        <v>0</v>
      </c>
      <c r="Y75" s="193"/>
    </row>
    <row r="76" spans="1:25" ht="23.25" customHeight="1">
      <c r="A76" s="171" t="s">
        <v>615</v>
      </c>
      <c r="B76" s="179" t="s">
        <v>624</v>
      </c>
      <c r="C76" s="400" t="s">
        <v>696</v>
      </c>
      <c r="D76" s="451" t="s">
        <v>137</v>
      </c>
      <c r="E76" s="170" t="s">
        <v>625</v>
      </c>
      <c r="F76" s="193"/>
      <c r="G76" s="193"/>
      <c r="H76" s="193"/>
      <c r="I76" s="194"/>
      <c r="J76" s="194"/>
      <c r="K76" s="194"/>
      <c r="L76" s="194"/>
      <c r="M76" s="194"/>
      <c r="N76" s="193"/>
      <c r="O76" s="193"/>
      <c r="P76" s="193"/>
      <c r="Q76" s="193"/>
      <c r="R76" s="205">
        <f t="shared" si="17"/>
        <v>140</v>
      </c>
      <c r="S76" s="195"/>
      <c r="T76" s="194">
        <f>Sheet1!H83</f>
        <v>140</v>
      </c>
      <c r="U76" s="194">
        <f t="shared" si="16"/>
        <v>0</v>
      </c>
      <c r="V76" s="194"/>
      <c r="W76" s="205"/>
      <c r="X76" s="136">
        <f t="shared" si="13"/>
        <v>0</v>
      </c>
      <c r="Y76" s="193"/>
    </row>
    <row r="77" spans="1:25" ht="23.25" customHeight="1">
      <c r="A77" s="171" t="s">
        <v>617</v>
      </c>
      <c r="B77" s="179" t="s">
        <v>627</v>
      </c>
      <c r="C77" s="401"/>
      <c r="D77" s="452"/>
      <c r="E77" s="170" t="s">
        <v>628</v>
      </c>
      <c r="F77" s="193"/>
      <c r="G77" s="193"/>
      <c r="H77" s="193"/>
      <c r="I77" s="194"/>
      <c r="J77" s="194"/>
      <c r="K77" s="194"/>
      <c r="L77" s="194"/>
      <c r="M77" s="194"/>
      <c r="N77" s="193"/>
      <c r="O77" s="193"/>
      <c r="P77" s="193"/>
      <c r="Q77" s="193"/>
      <c r="R77" s="205">
        <f t="shared" si="17"/>
        <v>535</v>
      </c>
      <c r="S77" s="195"/>
      <c r="T77" s="194">
        <f>Sheet1!H84</f>
        <v>535</v>
      </c>
      <c r="U77" s="194">
        <f t="shared" si="16"/>
        <v>0</v>
      </c>
      <c r="V77" s="194"/>
      <c r="W77" s="205"/>
      <c r="X77" s="122">
        <f t="shared" si="13"/>
        <v>0</v>
      </c>
      <c r="Y77" s="193"/>
    </row>
    <row r="78" spans="1:25" ht="24.75" customHeight="1">
      <c r="A78" s="171" t="s">
        <v>618</v>
      </c>
      <c r="B78" s="179" t="s">
        <v>630</v>
      </c>
      <c r="C78" s="399" t="s">
        <v>699</v>
      </c>
      <c r="D78" s="451" t="s">
        <v>138</v>
      </c>
      <c r="E78" s="170" t="s">
        <v>632</v>
      </c>
      <c r="F78" s="193"/>
      <c r="G78" s="193"/>
      <c r="H78" s="193"/>
      <c r="I78" s="194"/>
      <c r="J78" s="194"/>
      <c r="K78" s="194"/>
      <c r="L78" s="194"/>
      <c r="M78" s="194"/>
      <c r="N78" s="193"/>
      <c r="O78" s="193"/>
      <c r="P78" s="193"/>
      <c r="Q78" s="193"/>
      <c r="R78" s="205">
        <f t="shared" si="17"/>
        <v>1.7000000000000455</v>
      </c>
      <c r="S78" s="195"/>
      <c r="T78" s="194">
        <f>Sheet1!H85</f>
        <v>1.7000000000000455</v>
      </c>
      <c r="U78" s="194">
        <f t="shared" si="16"/>
        <v>0</v>
      </c>
      <c r="V78" s="194"/>
      <c r="W78" s="205"/>
      <c r="X78" s="122">
        <f t="shared" si="13"/>
        <v>0</v>
      </c>
      <c r="Y78" s="193"/>
    </row>
    <row r="79" spans="1:25" ht="24.75" customHeight="1">
      <c r="A79" s="171" t="s">
        <v>619</v>
      </c>
      <c r="B79" s="179" t="s">
        <v>634</v>
      </c>
      <c r="C79" s="399"/>
      <c r="D79" s="452"/>
      <c r="E79" s="170" t="s">
        <v>635</v>
      </c>
      <c r="F79" s="193"/>
      <c r="G79" s="193"/>
      <c r="H79" s="193"/>
      <c r="I79" s="194"/>
      <c r="J79" s="194"/>
      <c r="K79" s="194"/>
      <c r="L79" s="194"/>
      <c r="M79" s="194"/>
      <c r="N79" s="193"/>
      <c r="O79" s="193"/>
      <c r="P79" s="193"/>
      <c r="Q79" s="193"/>
      <c r="R79" s="205">
        <f t="shared" si="17"/>
        <v>1.8450000000000273</v>
      </c>
      <c r="S79" s="195"/>
      <c r="T79" s="194">
        <f>Sheet1!H86</f>
        <v>1.8450000000000273</v>
      </c>
      <c r="U79" s="194">
        <f t="shared" si="16"/>
        <v>0</v>
      </c>
      <c r="V79" s="194"/>
      <c r="W79" s="205"/>
      <c r="X79" s="122">
        <f t="shared" si="13"/>
        <v>0</v>
      </c>
      <c r="Y79" s="193"/>
    </row>
    <row r="80" spans="1:25" ht="27.75">
      <c r="A80" s="171" t="s">
        <v>620</v>
      </c>
      <c r="B80" s="179" t="s">
        <v>637</v>
      </c>
      <c r="C80" s="157" t="s">
        <v>148</v>
      </c>
      <c r="D80" s="157" t="s">
        <v>139</v>
      </c>
      <c r="E80" s="149" t="s">
        <v>638</v>
      </c>
      <c r="F80" s="193"/>
      <c r="G80" s="193"/>
      <c r="H80" s="193"/>
      <c r="I80" s="194"/>
      <c r="J80" s="194"/>
      <c r="K80" s="194"/>
      <c r="L80" s="194"/>
      <c r="M80" s="194"/>
      <c r="N80" s="193"/>
      <c r="O80" s="193"/>
      <c r="P80" s="193"/>
      <c r="Q80" s="193"/>
      <c r="R80" s="205">
        <f>T80</f>
        <v>35.060999999999922</v>
      </c>
      <c r="S80" s="195"/>
      <c r="T80" s="194">
        <f>Sheet1!H87</f>
        <v>35.060999999999922</v>
      </c>
      <c r="U80" s="194">
        <f t="shared" si="16"/>
        <v>35.06</v>
      </c>
      <c r="V80" s="194"/>
      <c r="W80" s="205">
        <v>35.06</v>
      </c>
      <c r="X80" s="122">
        <f t="shared" si="13"/>
        <v>99.997147828071306</v>
      </c>
      <c r="Y80" s="193"/>
    </row>
    <row r="81" spans="1:25" ht="27.75">
      <c r="A81" s="171" t="s">
        <v>621</v>
      </c>
      <c r="B81" s="179" t="s">
        <v>640</v>
      </c>
      <c r="C81" s="400" t="s">
        <v>700</v>
      </c>
      <c r="D81" s="400" t="s">
        <v>140</v>
      </c>
      <c r="E81" s="149" t="s">
        <v>642</v>
      </c>
      <c r="F81" s="193"/>
      <c r="G81" s="193"/>
      <c r="H81" s="193"/>
      <c r="I81" s="194"/>
      <c r="J81" s="194"/>
      <c r="K81" s="194"/>
      <c r="L81" s="194"/>
      <c r="M81" s="194"/>
      <c r="N81" s="193"/>
      <c r="O81" s="193"/>
      <c r="P81" s="193"/>
      <c r="Q81" s="193"/>
      <c r="R81" s="205">
        <f t="shared" si="17"/>
        <v>300</v>
      </c>
      <c r="S81" s="195"/>
      <c r="T81" s="194">
        <f>Sheet1!H88</f>
        <v>300</v>
      </c>
      <c r="U81" s="194">
        <f t="shared" si="16"/>
        <v>297.75</v>
      </c>
      <c r="V81" s="194"/>
      <c r="W81" s="205">
        <v>297.75</v>
      </c>
      <c r="X81" s="122">
        <f t="shared" si="13"/>
        <v>99.25</v>
      </c>
      <c r="Y81" s="193"/>
    </row>
    <row r="82" spans="1:25" ht="27.75">
      <c r="A82" s="171" t="s">
        <v>622</v>
      </c>
      <c r="B82" s="179" t="s">
        <v>644</v>
      </c>
      <c r="C82" s="401"/>
      <c r="D82" s="401"/>
      <c r="E82" s="149" t="s">
        <v>645</v>
      </c>
      <c r="F82" s="193"/>
      <c r="G82" s="193"/>
      <c r="H82" s="193"/>
      <c r="I82" s="194"/>
      <c r="J82" s="194"/>
      <c r="K82" s="194"/>
      <c r="L82" s="194"/>
      <c r="M82" s="194"/>
      <c r="N82" s="193"/>
      <c r="O82" s="193"/>
      <c r="P82" s="193"/>
      <c r="Q82" s="193"/>
      <c r="R82" s="205">
        <f t="shared" si="17"/>
        <v>600</v>
      </c>
      <c r="S82" s="195"/>
      <c r="T82" s="194">
        <f>Sheet1!H89</f>
        <v>600</v>
      </c>
      <c r="U82" s="194">
        <f t="shared" si="16"/>
        <v>0</v>
      </c>
      <c r="V82" s="194"/>
      <c r="W82" s="205"/>
      <c r="X82" s="122">
        <f t="shared" si="13"/>
        <v>0</v>
      </c>
      <c r="Y82" s="193"/>
    </row>
  </sheetData>
  <mergeCells count="60">
    <mergeCell ref="X1:Y1"/>
    <mergeCell ref="A2:Y2"/>
    <mergeCell ref="A5:A8"/>
    <mergeCell ref="B5:B8"/>
    <mergeCell ref="C5:C8"/>
    <mergeCell ref="D5:D8"/>
    <mergeCell ref="E5:E8"/>
    <mergeCell ref="F5:F8"/>
    <mergeCell ref="G5:G8"/>
    <mergeCell ref="H5:J5"/>
    <mergeCell ref="A3:Y3"/>
    <mergeCell ref="X5:X8"/>
    <mergeCell ref="Y5:Y8"/>
    <mergeCell ref="M7:M8"/>
    <mergeCell ref="N7:N8"/>
    <mergeCell ref="O7:P7"/>
    <mergeCell ref="H6:H8"/>
    <mergeCell ref="I6:J6"/>
    <mergeCell ref="I7:I8"/>
    <mergeCell ref="J7:J8"/>
    <mergeCell ref="K7:K8"/>
    <mergeCell ref="L7:L8"/>
    <mergeCell ref="K5:L6"/>
    <mergeCell ref="M5:P6"/>
    <mergeCell ref="R5:T6"/>
    <mergeCell ref="U5:W6"/>
    <mergeCell ref="Q7:Q8"/>
    <mergeCell ref="R7:R8"/>
    <mergeCell ref="S7:T7"/>
    <mergeCell ref="U7:U8"/>
    <mergeCell ref="V7:W7"/>
    <mergeCell ref="C13:C17"/>
    <mergeCell ref="C20:C25"/>
    <mergeCell ref="C27:C28"/>
    <mergeCell ref="D27:D28"/>
    <mergeCell ref="C39:C40"/>
    <mergeCell ref="D57:D59"/>
    <mergeCell ref="D60:D62"/>
    <mergeCell ref="C61:C62"/>
    <mergeCell ref="C63:C65"/>
    <mergeCell ref="D63:D65"/>
    <mergeCell ref="C44:C59"/>
    <mergeCell ref="D45:D46"/>
    <mergeCell ref="D47:D48"/>
    <mergeCell ref="D50:D51"/>
    <mergeCell ref="D53:D54"/>
    <mergeCell ref="D55:D56"/>
    <mergeCell ref="C67:C69"/>
    <mergeCell ref="C78:C79"/>
    <mergeCell ref="D78:D79"/>
    <mergeCell ref="C81:C82"/>
    <mergeCell ref="D81:D82"/>
    <mergeCell ref="C70:C71"/>
    <mergeCell ref="D70:D71"/>
    <mergeCell ref="C72:C73"/>
    <mergeCell ref="D72:D73"/>
    <mergeCell ref="D74:D75"/>
    <mergeCell ref="C76:C77"/>
    <mergeCell ref="D76:D77"/>
    <mergeCell ref="D67:D69"/>
  </mergeCells>
  <pageMargins left="0.35" right="0.2" top="0.5" bottom="0.25" header="0.3" footer="0.3"/>
  <pageSetup paperSize="9" scale="7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20"/>
  <sheetViews>
    <sheetView tabSelected="1" zoomScale="85" zoomScaleNormal="85" workbookViewId="0">
      <selection activeCell="T23" sqref="T23"/>
    </sheetView>
  </sheetViews>
  <sheetFormatPr defaultColWidth="9.33203125" defaultRowHeight="12.75"/>
  <cols>
    <col min="2" max="2" width="54.5" customWidth="1"/>
    <col min="3" max="3" width="20.33203125" customWidth="1"/>
    <col min="4" max="4" width="18.6640625" customWidth="1"/>
    <col min="5" max="5" width="13.1640625" style="381" customWidth="1"/>
    <col min="6" max="17" width="0" hidden="1" customWidth="1"/>
    <col min="18" max="20" width="15.33203125" style="375" customWidth="1"/>
    <col min="21" max="23" width="15.33203125" style="137" customWidth="1"/>
    <col min="24" max="24" width="12.1640625" customWidth="1"/>
    <col min="25" max="25" width="13.5" customWidth="1"/>
  </cols>
  <sheetData>
    <row r="1" spans="1:25" ht="15">
      <c r="A1" s="17" t="s">
        <v>754</v>
      </c>
      <c r="B1" s="17"/>
      <c r="C1" s="17"/>
      <c r="D1" s="17"/>
      <c r="E1" s="341"/>
      <c r="F1" s="17"/>
      <c r="G1" s="17"/>
      <c r="H1" s="17"/>
      <c r="I1" s="17"/>
      <c r="J1" s="17"/>
      <c r="K1" s="17"/>
      <c r="L1" s="17"/>
      <c r="M1" s="17"/>
      <c r="N1" s="17"/>
      <c r="O1" s="17"/>
      <c r="P1" s="17"/>
      <c r="Q1" s="17"/>
      <c r="R1" s="355"/>
      <c r="S1" s="355"/>
      <c r="T1" s="355"/>
      <c r="U1" s="342"/>
      <c r="V1" s="342"/>
      <c r="W1" s="342"/>
      <c r="X1" s="398" t="s">
        <v>767</v>
      </c>
      <c r="Y1" s="398"/>
    </row>
    <row r="2" spans="1:25" ht="16.5">
      <c r="A2" s="419" t="s">
        <v>762</v>
      </c>
      <c r="B2" s="419"/>
      <c r="C2" s="419"/>
      <c r="D2" s="419"/>
      <c r="E2" s="419"/>
      <c r="F2" s="419"/>
      <c r="G2" s="419"/>
      <c r="H2" s="419"/>
      <c r="I2" s="419"/>
      <c r="J2" s="419"/>
      <c r="K2" s="419"/>
      <c r="L2" s="419"/>
      <c r="M2" s="419"/>
      <c r="N2" s="419"/>
      <c r="O2" s="419"/>
      <c r="P2" s="419"/>
      <c r="Q2" s="419"/>
      <c r="R2" s="419"/>
      <c r="S2" s="419"/>
      <c r="T2" s="419"/>
      <c r="U2" s="419"/>
      <c r="V2" s="419"/>
      <c r="W2" s="419"/>
      <c r="X2" s="419"/>
      <c r="Y2" s="419"/>
    </row>
    <row r="3" spans="1:25" ht="15.4">
      <c r="A3" s="418" t="str">
        <f>'Phụ lục 05 kèm theo báo cáo'!A3:Y3</f>
        <v>(Kèm theo Báo cáo số         /BC-UBND, ngày       tháng 06 năm 2023 của UBND huyện)</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5" ht="15.4">
      <c r="A4" s="23"/>
      <c r="B4" s="23"/>
      <c r="C4" s="133"/>
      <c r="D4" s="100"/>
      <c r="E4" s="100"/>
      <c r="F4" s="23"/>
      <c r="G4" s="24"/>
      <c r="H4" s="25"/>
      <c r="I4" s="23"/>
      <c r="J4" s="117"/>
      <c r="K4" s="117"/>
      <c r="L4" s="117"/>
      <c r="M4" s="117" t="s">
        <v>12</v>
      </c>
      <c r="N4" s="117"/>
      <c r="O4" s="117"/>
      <c r="P4" s="117"/>
      <c r="Q4" s="23"/>
      <c r="R4" s="356"/>
      <c r="S4" s="356"/>
      <c r="T4" s="356"/>
      <c r="U4" s="346"/>
      <c r="V4" s="343"/>
      <c r="W4" s="343"/>
      <c r="X4" s="129" t="s">
        <v>12</v>
      </c>
      <c r="Y4" s="129"/>
    </row>
    <row r="5" spans="1:25" ht="15">
      <c r="A5" s="407" t="s">
        <v>0</v>
      </c>
      <c r="B5" s="403" t="s">
        <v>70</v>
      </c>
      <c r="C5" s="408" t="s">
        <v>71</v>
      </c>
      <c r="D5" s="403" t="s">
        <v>151</v>
      </c>
      <c r="E5" s="405" t="s">
        <v>152</v>
      </c>
      <c r="F5" s="405" t="s">
        <v>153</v>
      </c>
      <c r="G5" s="422" t="s">
        <v>154</v>
      </c>
      <c r="H5" s="403" t="s">
        <v>155</v>
      </c>
      <c r="I5" s="403"/>
      <c r="J5" s="403"/>
      <c r="K5" s="412" t="s">
        <v>156</v>
      </c>
      <c r="L5" s="423"/>
      <c r="M5" s="412" t="s">
        <v>157</v>
      </c>
      <c r="N5" s="413"/>
      <c r="O5" s="413"/>
      <c r="P5" s="414"/>
      <c r="Q5" s="27"/>
      <c r="R5" s="470" t="s">
        <v>428</v>
      </c>
      <c r="S5" s="470"/>
      <c r="T5" s="471"/>
      <c r="U5" s="474" t="s">
        <v>759</v>
      </c>
      <c r="V5" s="475"/>
      <c r="W5" s="476"/>
      <c r="X5" s="403" t="s">
        <v>142</v>
      </c>
      <c r="Y5" s="403" t="s">
        <v>1</v>
      </c>
    </row>
    <row r="6" spans="1:25" ht="15">
      <c r="A6" s="407"/>
      <c r="B6" s="403"/>
      <c r="C6" s="409"/>
      <c r="D6" s="403"/>
      <c r="E6" s="411"/>
      <c r="F6" s="411"/>
      <c r="G6" s="422"/>
      <c r="H6" s="430" t="s">
        <v>159</v>
      </c>
      <c r="I6" s="403" t="s">
        <v>160</v>
      </c>
      <c r="J6" s="403"/>
      <c r="K6" s="424"/>
      <c r="L6" s="425"/>
      <c r="M6" s="415"/>
      <c r="N6" s="416"/>
      <c r="O6" s="416"/>
      <c r="P6" s="417"/>
      <c r="Q6" s="28"/>
      <c r="R6" s="472"/>
      <c r="S6" s="472"/>
      <c r="T6" s="473"/>
      <c r="U6" s="477"/>
      <c r="V6" s="478"/>
      <c r="W6" s="479"/>
      <c r="X6" s="403"/>
      <c r="Y6" s="403"/>
    </row>
    <row r="7" spans="1:25" ht="15">
      <c r="A7" s="407"/>
      <c r="B7" s="403"/>
      <c r="C7" s="409"/>
      <c r="D7" s="403"/>
      <c r="E7" s="411"/>
      <c r="F7" s="411"/>
      <c r="G7" s="422"/>
      <c r="H7" s="430"/>
      <c r="I7" s="405" t="s">
        <v>161</v>
      </c>
      <c r="J7" s="405" t="s">
        <v>162</v>
      </c>
      <c r="K7" s="403"/>
      <c r="L7" s="411"/>
      <c r="M7" s="403"/>
      <c r="N7" s="405" t="s">
        <v>35</v>
      </c>
      <c r="O7" s="403" t="s">
        <v>163</v>
      </c>
      <c r="P7" s="403"/>
      <c r="Q7" s="403"/>
      <c r="R7" s="480" t="s">
        <v>35</v>
      </c>
      <c r="S7" s="482" t="s">
        <v>163</v>
      </c>
      <c r="T7" s="482"/>
      <c r="U7" s="483" t="s">
        <v>35</v>
      </c>
      <c r="V7" s="485" t="s">
        <v>163</v>
      </c>
      <c r="W7" s="485"/>
      <c r="X7" s="403"/>
      <c r="Y7" s="403"/>
    </row>
    <row r="8" spans="1:25" ht="69.75" customHeight="1">
      <c r="A8" s="407"/>
      <c r="B8" s="403"/>
      <c r="C8" s="410"/>
      <c r="D8" s="403"/>
      <c r="E8" s="406"/>
      <c r="F8" s="406"/>
      <c r="G8" s="422"/>
      <c r="H8" s="430"/>
      <c r="I8" s="406"/>
      <c r="J8" s="406"/>
      <c r="K8" s="404"/>
      <c r="L8" s="406"/>
      <c r="M8" s="404"/>
      <c r="N8" s="406"/>
      <c r="O8" s="30" t="s">
        <v>164</v>
      </c>
      <c r="P8" s="30" t="s">
        <v>165</v>
      </c>
      <c r="Q8" s="404"/>
      <c r="R8" s="481"/>
      <c r="S8" s="358" t="s">
        <v>438</v>
      </c>
      <c r="T8" s="358" t="s">
        <v>437</v>
      </c>
      <c r="U8" s="484"/>
      <c r="V8" s="344" t="s">
        <v>438</v>
      </c>
      <c r="W8" s="344" t="s">
        <v>437</v>
      </c>
      <c r="X8" s="403"/>
      <c r="Y8" s="403"/>
    </row>
    <row r="9" spans="1:25" ht="15">
      <c r="A9" s="32">
        <v>1</v>
      </c>
      <c r="B9" s="33">
        <v>2</v>
      </c>
      <c r="C9" s="34">
        <v>3</v>
      </c>
      <c r="D9" s="32">
        <v>4</v>
      </c>
      <c r="E9" s="32">
        <v>5</v>
      </c>
      <c r="F9" s="32">
        <v>6</v>
      </c>
      <c r="G9" s="34">
        <v>7</v>
      </c>
      <c r="H9" s="35">
        <v>6</v>
      </c>
      <c r="I9" s="33">
        <v>8</v>
      </c>
      <c r="J9" s="32">
        <v>9</v>
      </c>
      <c r="K9" s="33">
        <v>9</v>
      </c>
      <c r="L9" s="32">
        <v>10</v>
      </c>
      <c r="M9" s="33">
        <v>11</v>
      </c>
      <c r="N9" s="32">
        <v>12</v>
      </c>
      <c r="O9" s="33">
        <v>13</v>
      </c>
      <c r="P9" s="32">
        <v>14</v>
      </c>
      <c r="Q9" s="33">
        <v>15</v>
      </c>
      <c r="R9" s="357">
        <v>10</v>
      </c>
      <c r="S9" s="359">
        <v>11</v>
      </c>
      <c r="T9" s="359" t="s">
        <v>115</v>
      </c>
      <c r="U9" s="345" t="s">
        <v>116</v>
      </c>
      <c r="V9" s="345" t="s">
        <v>118</v>
      </c>
      <c r="W9" s="345" t="s">
        <v>119</v>
      </c>
      <c r="X9" s="32">
        <v>16</v>
      </c>
      <c r="Y9" s="32">
        <v>17</v>
      </c>
    </row>
    <row r="10" spans="1:25" ht="15">
      <c r="A10" s="316"/>
      <c r="B10" s="317" t="s">
        <v>753</v>
      </c>
      <c r="C10" s="318"/>
      <c r="D10" s="319"/>
      <c r="E10" s="319"/>
      <c r="F10" s="319"/>
      <c r="G10" s="318"/>
      <c r="H10" s="320"/>
      <c r="I10" s="321" t="e">
        <f>#REF!+#REF!</f>
        <v>#REF!</v>
      </c>
      <c r="J10" s="321" t="e">
        <f>#REF!+#REF!</f>
        <v>#REF!</v>
      </c>
      <c r="K10" s="321" t="e">
        <f>#REF!+#REF!</f>
        <v>#REF!</v>
      </c>
      <c r="L10" s="321" t="e">
        <f>#REF!+#REF!</f>
        <v>#REF!</v>
      </c>
      <c r="M10" s="321" t="e">
        <f>#REF!+#REF!</f>
        <v>#REF!</v>
      </c>
      <c r="N10" s="321" t="e">
        <f>#REF!+#REF!</f>
        <v>#REF!</v>
      </c>
      <c r="O10" s="321" t="e">
        <f>#REF!+#REF!</f>
        <v>#REF!</v>
      </c>
      <c r="P10" s="321" t="e">
        <f>#REF!+#REF!</f>
        <v>#REF!</v>
      </c>
      <c r="Q10" s="321" t="e">
        <f>#REF!+#REF!</f>
        <v>#REF!</v>
      </c>
      <c r="R10" s="360">
        <f>R11+R79</f>
        <v>93044.204857777775</v>
      </c>
      <c r="S10" s="360">
        <f t="shared" ref="S10:X10" si="0">S11+S79</f>
        <v>72673.998793777777</v>
      </c>
      <c r="T10" s="360">
        <f t="shared" si="0"/>
        <v>20370.206064000002</v>
      </c>
      <c r="U10" s="346">
        <f t="shared" si="0"/>
        <v>33022.697620999999</v>
      </c>
      <c r="V10" s="346">
        <f t="shared" si="0"/>
        <v>27647.662620999999</v>
      </c>
      <c r="W10" s="346">
        <f t="shared" si="0"/>
        <v>5375.0350000000008</v>
      </c>
      <c r="X10" s="321">
        <f t="shared" si="0"/>
        <v>64.430151816644027</v>
      </c>
      <c r="Y10" s="319"/>
    </row>
    <row r="11" spans="1:25" ht="15">
      <c r="A11" s="123" t="s">
        <v>144</v>
      </c>
      <c r="B11" s="124" t="s">
        <v>439</v>
      </c>
      <c r="C11" s="124"/>
      <c r="D11" s="123"/>
      <c r="E11" s="123"/>
      <c r="F11" s="123"/>
      <c r="G11" s="124"/>
      <c r="H11" s="125"/>
      <c r="I11" s="126">
        <f t="shared" ref="I11:W11" si="1">I12+I36+I39+I55+I63+I77</f>
        <v>207677.52273319691</v>
      </c>
      <c r="J11" s="126">
        <f t="shared" si="1"/>
        <v>188804.02248472444</v>
      </c>
      <c r="K11" s="126">
        <f t="shared" si="1"/>
        <v>166337.81085328889</v>
      </c>
      <c r="L11" s="126">
        <f t="shared" si="1"/>
        <v>49295.191699999996</v>
      </c>
      <c r="M11" s="126">
        <f t="shared" si="1"/>
        <v>207677.52273319691</v>
      </c>
      <c r="N11" s="126">
        <f t="shared" si="1"/>
        <v>188804.02248472444</v>
      </c>
      <c r="O11" s="126">
        <f t="shared" si="1"/>
        <v>0</v>
      </c>
      <c r="P11" s="126">
        <f t="shared" si="1"/>
        <v>0</v>
      </c>
      <c r="Q11" s="126">
        <f t="shared" si="1"/>
        <v>73655.327038311108</v>
      </c>
      <c r="R11" s="361">
        <f t="shared" si="1"/>
        <v>72673.998793777777</v>
      </c>
      <c r="S11" s="361">
        <f t="shared" si="1"/>
        <v>72673.998793777777</v>
      </c>
      <c r="T11" s="361">
        <f t="shared" si="1"/>
        <v>0</v>
      </c>
      <c r="U11" s="347">
        <f>U12+U36+U39+U55+U63+U77</f>
        <v>27647.662620999999</v>
      </c>
      <c r="V11" s="347">
        <f t="shared" si="1"/>
        <v>27647.662620999999</v>
      </c>
      <c r="W11" s="347">
        <f t="shared" si="1"/>
        <v>0</v>
      </c>
      <c r="X11" s="127">
        <f>U11/R11*100</f>
        <v>38.043403527930195</v>
      </c>
      <c r="Y11" s="126">
        <f t="shared" ref="Y11" si="2">Y12+Y36+Y39+Y55+Y63+Y77</f>
        <v>0</v>
      </c>
    </row>
    <row r="12" spans="1:25" ht="15">
      <c r="A12" s="51">
        <v>1</v>
      </c>
      <c r="B12" s="86" t="s">
        <v>37</v>
      </c>
      <c r="C12" s="52"/>
      <c r="D12" s="47"/>
      <c r="E12" s="47"/>
      <c r="F12" s="46"/>
      <c r="G12" s="87"/>
      <c r="H12" s="88"/>
      <c r="I12" s="84">
        <f t="shared" ref="I12:R12" si="3">I13+I16+I20+I29</f>
        <v>17615.3766622</v>
      </c>
      <c r="J12" s="84">
        <f t="shared" si="3"/>
        <v>16013.980602</v>
      </c>
      <c r="K12" s="84">
        <f t="shared" si="3"/>
        <v>6909.8482899999999</v>
      </c>
      <c r="L12" s="84">
        <f t="shared" si="3"/>
        <v>4263.4076999999997</v>
      </c>
      <c r="M12" s="84">
        <f t="shared" si="3"/>
        <v>17615.3766622</v>
      </c>
      <c r="N12" s="84">
        <f t="shared" si="3"/>
        <v>16013.980602</v>
      </c>
      <c r="O12" s="84">
        <f t="shared" si="3"/>
        <v>0</v>
      </c>
      <c r="P12" s="84">
        <f t="shared" si="3"/>
        <v>0</v>
      </c>
      <c r="Q12" s="84">
        <f t="shared" si="3"/>
        <v>6110.9241999999995</v>
      </c>
      <c r="R12" s="362">
        <f t="shared" si="3"/>
        <v>5844.9961999999996</v>
      </c>
      <c r="S12" s="362">
        <f>S13+S16+S20+S29</f>
        <v>5844.9961999999996</v>
      </c>
      <c r="T12" s="362">
        <f t="shared" ref="T12:W12" si="4">T13+T16+T20+T29</f>
        <v>0</v>
      </c>
      <c r="U12" s="348">
        <f>U13+U16+U20+U29</f>
        <v>2221.0129999999999</v>
      </c>
      <c r="V12" s="348">
        <f t="shared" si="4"/>
        <v>2221.0129999999999</v>
      </c>
      <c r="W12" s="348">
        <f t="shared" si="4"/>
        <v>0</v>
      </c>
      <c r="X12" s="122">
        <f t="shared" ref="X12:X36" si="5">U12/R12*100</f>
        <v>37.998536252256251</v>
      </c>
      <c r="Y12" s="85">
        <f t="shared" ref="Y12" si="6">Y13+Y16+Y20+Y29</f>
        <v>0</v>
      </c>
    </row>
    <row r="13" spans="1:25" ht="15.4">
      <c r="A13" s="90" t="s">
        <v>73</v>
      </c>
      <c r="B13" s="86" t="s">
        <v>74</v>
      </c>
      <c r="C13" s="49"/>
      <c r="D13" s="39"/>
      <c r="E13" s="39"/>
      <c r="F13" s="44"/>
      <c r="G13" s="91"/>
      <c r="H13" s="50"/>
      <c r="I13" s="92">
        <f>I14+I15</f>
        <v>611.19070319999992</v>
      </c>
      <c r="J13" s="92">
        <f t="shared" ref="J13:Q13" si="7">J14+J15</f>
        <v>555.62791199999992</v>
      </c>
      <c r="K13" s="92">
        <f t="shared" si="7"/>
        <v>162.94647000000001</v>
      </c>
      <c r="L13" s="92">
        <f t="shared" si="7"/>
        <v>158.9777</v>
      </c>
      <c r="M13" s="92">
        <f t="shared" si="7"/>
        <v>611.19070319999992</v>
      </c>
      <c r="N13" s="92">
        <f t="shared" si="7"/>
        <v>555.62791199999992</v>
      </c>
      <c r="O13" s="92">
        <f t="shared" si="7"/>
        <v>0</v>
      </c>
      <c r="P13" s="92">
        <f t="shared" si="7"/>
        <v>0</v>
      </c>
      <c r="Q13" s="92">
        <f t="shared" si="7"/>
        <v>119.07</v>
      </c>
      <c r="R13" s="363">
        <f>R14+R15</f>
        <v>119.07</v>
      </c>
      <c r="S13" s="363">
        <f>S14+S15</f>
        <v>119.07</v>
      </c>
      <c r="T13" s="364"/>
      <c r="U13" s="349">
        <f t="shared" ref="U13:U46" si="8">V13+W13</f>
        <v>0</v>
      </c>
      <c r="V13" s="349"/>
      <c r="W13" s="349"/>
      <c r="X13" s="122">
        <f t="shared" si="5"/>
        <v>0</v>
      </c>
      <c r="Y13" s="44"/>
    </row>
    <row r="14" spans="1:25" ht="15.4">
      <c r="A14" s="93" t="s">
        <v>75</v>
      </c>
      <c r="B14" s="55" t="s">
        <v>65</v>
      </c>
      <c r="C14" s="49" t="s">
        <v>272</v>
      </c>
      <c r="D14" s="39" t="s">
        <v>65</v>
      </c>
      <c r="E14" s="39"/>
      <c r="F14" s="44"/>
      <c r="G14" s="91" t="s">
        <v>77</v>
      </c>
      <c r="H14" s="50"/>
      <c r="I14" s="94">
        <v>174.62591519999998</v>
      </c>
      <c r="J14" s="94">
        <v>158.75083199999997</v>
      </c>
      <c r="K14" s="94">
        <v>43.656469999999999</v>
      </c>
      <c r="L14" s="94">
        <v>39.6877</v>
      </c>
      <c r="M14" s="94">
        <v>174.62591519999998</v>
      </c>
      <c r="N14" s="94">
        <v>158.75083199999997</v>
      </c>
      <c r="O14" s="44"/>
      <c r="P14" s="44"/>
      <c r="Q14" s="94">
        <v>39.69</v>
      </c>
      <c r="R14" s="102">
        <v>39.69</v>
      </c>
      <c r="S14" s="102">
        <v>39.69</v>
      </c>
      <c r="T14" s="364"/>
      <c r="U14" s="349">
        <f t="shared" si="8"/>
        <v>0</v>
      </c>
      <c r="V14" s="349"/>
      <c r="W14" s="349"/>
      <c r="X14" s="122">
        <f t="shared" si="5"/>
        <v>0</v>
      </c>
      <c r="Y14" s="44"/>
    </row>
    <row r="15" spans="1:25" ht="15.4">
      <c r="A15" s="93" t="s">
        <v>78</v>
      </c>
      <c r="B15" s="55" t="s">
        <v>66</v>
      </c>
      <c r="C15" s="49" t="s">
        <v>148</v>
      </c>
      <c r="D15" s="39" t="s">
        <v>66</v>
      </c>
      <c r="E15" s="39"/>
      <c r="F15" s="44"/>
      <c r="G15" s="91" t="s">
        <v>77</v>
      </c>
      <c r="H15" s="50"/>
      <c r="I15" s="94">
        <v>436.56478799999991</v>
      </c>
      <c r="J15" s="94">
        <v>396.87707999999992</v>
      </c>
      <c r="K15" s="44">
        <v>119.29</v>
      </c>
      <c r="L15" s="44">
        <v>119.29</v>
      </c>
      <c r="M15" s="94">
        <v>436.56478799999991</v>
      </c>
      <c r="N15" s="94">
        <v>396.87707999999992</v>
      </c>
      <c r="O15" s="44"/>
      <c r="P15" s="44"/>
      <c r="Q15" s="94">
        <v>79.38</v>
      </c>
      <c r="R15" s="102">
        <v>79.38</v>
      </c>
      <c r="S15" s="102">
        <v>79.38</v>
      </c>
      <c r="T15" s="364"/>
      <c r="U15" s="349">
        <f t="shared" si="8"/>
        <v>0</v>
      </c>
      <c r="V15" s="349"/>
      <c r="W15" s="349"/>
      <c r="X15" s="122">
        <f t="shared" si="5"/>
        <v>0</v>
      </c>
      <c r="Y15" s="44"/>
    </row>
    <row r="16" spans="1:25" ht="15.4">
      <c r="A16" s="90" t="s">
        <v>79</v>
      </c>
      <c r="B16" s="86" t="s">
        <v>80</v>
      </c>
      <c r="C16" s="52"/>
      <c r="D16" s="47"/>
      <c r="E16" s="47"/>
      <c r="F16" s="46"/>
      <c r="G16" s="87"/>
      <c r="H16" s="88"/>
      <c r="I16" s="92">
        <f t="shared" ref="I16:R16" si="9">SUM(I17:I19)</f>
        <v>960.43</v>
      </c>
      <c r="J16" s="92">
        <f t="shared" si="9"/>
        <v>873.12</v>
      </c>
      <c r="K16" s="92">
        <f t="shared" si="9"/>
        <v>198.43</v>
      </c>
      <c r="L16" s="92">
        <f t="shared" si="9"/>
        <v>198.43</v>
      </c>
      <c r="M16" s="92">
        <f t="shared" si="9"/>
        <v>960.43</v>
      </c>
      <c r="N16" s="92">
        <f t="shared" si="9"/>
        <v>873.12</v>
      </c>
      <c r="O16" s="92">
        <f t="shared" si="9"/>
        <v>0</v>
      </c>
      <c r="P16" s="92">
        <f t="shared" si="9"/>
        <v>0</v>
      </c>
      <c r="Q16" s="92">
        <f t="shared" si="9"/>
        <v>238.14</v>
      </c>
      <c r="R16" s="363">
        <f t="shared" si="9"/>
        <v>238.14</v>
      </c>
      <c r="S16" s="363">
        <f t="shared" ref="S16" si="10">SUM(S17:S19)</f>
        <v>238.14</v>
      </c>
      <c r="T16" s="365"/>
      <c r="U16" s="349">
        <f t="shared" si="8"/>
        <v>0</v>
      </c>
      <c r="V16" s="350"/>
      <c r="W16" s="350"/>
      <c r="X16" s="122">
        <f t="shared" si="5"/>
        <v>0</v>
      </c>
      <c r="Y16" s="46"/>
    </row>
    <row r="17" spans="1:25" ht="15.4">
      <c r="A17" s="93" t="s">
        <v>81</v>
      </c>
      <c r="B17" s="55" t="s">
        <v>65</v>
      </c>
      <c r="C17" s="49" t="s">
        <v>272</v>
      </c>
      <c r="D17" s="39" t="s">
        <v>65</v>
      </c>
      <c r="E17" s="39"/>
      <c r="F17" s="44"/>
      <c r="G17" s="91" t="s">
        <v>77</v>
      </c>
      <c r="H17" s="50"/>
      <c r="I17" s="94">
        <v>392.9</v>
      </c>
      <c r="J17" s="94">
        <v>357.19</v>
      </c>
      <c r="K17" s="44"/>
      <c r="L17" s="44"/>
      <c r="M17" s="94">
        <v>392.9</v>
      </c>
      <c r="N17" s="94">
        <v>357.19</v>
      </c>
      <c r="O17" s="44"/>
      <c r="P17" s="44"/>
      <c r="Q17" s="94">
        <v>39.69</v>
      </c>
      <c r="R17" s="102">
        <v>39.69</v>
      </c>
      <c r="S17" s="102">
        <v>39.69</v>
      </c>
      <c r="T17" s="364"/>
      <c r="U17" s="349">
        <f t="shared" si="8"/>
        <v>0</v>
      </c>
      <c r="V17" s="349"/>
      <c r="W17" s="349"/>
      <c r="X17" s="122">
        <f t="shared" si="5"/>
        <v>0</v>
      </c>
      <c r="Y17" s="44"/>
    </row>
    <row r="18" spans="1:25" ht="15.4">
      <c r="A18" s="93" t="s">
        <v>82</v>
      </c>
      <c r="B18" s="55" t="s">
        <v>66</v>
      </c>
      <c r="C18" s="49" t="s">
        <v>148</v>
      </c>
      <c r="D18" s="39" t="s">
        <v>66</v>
      </c>
      <c r="E18" s="39"/>
      <c r="F18" s="44"/>
      <c r="G18" s="91" t="s">
        <v>77</v>
      </c>
      <c r="H18" s="50"/>
      <c r="I18" s="94">
        <v>218.28</v>
      </c>
      <c r="J18" s="94">
        <v>198.43</v>
      </c>
      <c r="K18" s="44">
        <v>79.37</v>
      </c>
      <c r="L18" s="44">
        <v>79.37</v>
      </c>
      <c r="M18" s="94">
        <v>218.28</v>
      </c>
      <c r="N18" s="94">
        <v>198.43</v>
      </c>
      <c r="O18" s="44"/>
      <c r="P18" s="44"/>
      <c r="Q18" s="94">
        <f>R18</f>
        <v>119.06</v>
      </c>
      <c r="R18" s="102">
        <f>N18-L18</f>
        <v>119.06</v>
      </c>
      <c r="S18" s="102">
        <f>R18</f>
        <v>119.06</v>
      </c>
      <c r="T18" s="364"/>
      <c r="U18" s="349">
        <f t="shared" si="8"/>
        <v>0</v>
      </c>
      <c r="V18" s="349"/>
      <c r="W18" s="349"/>
      <c r="X18" s="122">
        <f t="shared" si="5"/>
        <v>0</v>
      </c>
      <c r="Y18" s="44"/>
    </row>
    <row r="19" spans="1:25" ht="27.75">
      <c r="A19" s="93" t="s">
        <v>289</v>
      </c>
      <c r="B19" s="55" t="s">
        <v>76</v>
      </c>
      <c r="C19" s="119" t="s">
        <v>290</v>
      </c>
      <c r="D19" s="39" t="s">
        <v>291</v>
      </c>
      <c r="E19" s="39"/>
      <c r="F19" s="44"/>
      <c r="G19" s="91" t="s">
        <v>77</v>
      </c>
      <c r="H19" s="50"/>
      <c r="I19" s="94">
        <v>349.25</v>
      </c>
      <c r="J19" s="94">
        <v>317.5</v>
      </c>
      <c r="K19" s="44">
        <v>119.06</v>
      </c>
      <c r="L19" s="44">
        <v>119.06</v>
      </c>
      <c r="M19" s="94">
        <v>349.25</v>
      </c>
      <c r="N19" s="94">
        <v>317.5</v>
      </c>
      <c r="O19" s="44"/>
      <c r="P19" s="44"/>
      <c r="Q19" s="94">
        <f>R19</f>
        <v>79.39</v>
      </c>
      <c r="R19" s="102">
        <f>N19-L19-119.05</f>
        <v>79.39</v>
      </c>
      <c r="S19" s="102">
        <f>R19</f>
        <v>79.39</v>
      </c>
      <c r="T19" s="364"/>
      <c r="U19" s="349">
        <f t="shared" si="8"/>
        <v>0</v>
      </c>
      <c r="V19" s="349"/>
      <c r="W19" s="349"/>
      <c r="X19" s="122">
        <f t="shared" si="5"/>
        <v>0</v>
      </c>
      <c r="Y19" s="44"/>
    </row>
    <row r="20" spans="1:25" ht="15.4">
      <c r="A20" s="90" t="s">
        <v>208</v>
      </c>
      <c r="B20" s="96" t="s">
        <v>292</v>
      </c>
      <c r="C20" s="49"/>
      <c r="D20" s="39"/>
      <c r="E20" s="39"/>
      <c r="F20" s="44"/>
      <c r="G20" s="91"/>
      <c r="H20" s="50"/>
      <c r="I20" s="92">
        <f>SUM(I21:I28)</f>
        <v>2946.8123190000001</v>
      </c>
      <c r="J20" s="92">
        <f t="shared" ref="J20:S20" si="11">SUM(J21:J28)</f>
        <v>2678.92029</v>
      </c>
      <c r="K20" s="92">
        <f t="shared" si="11"/>
        <v>0</v>
      </c>
      <c r="L20" s="92">
        <f t="shared" si="11"/>
        <v>0</v>
      </c>
      <c r="M20" s="92">
        <f t="shared" si="11"/>
        <v>2946.8123190000001</v>
      </c>
      <c r="N20" s="92">
        <f t="shared" si="11"/>
        <v>2678.92029</v>
      </c>
      <c r="O20" s="92">
        <f t="shared" si="11"/>
        <v>0</v>
      </c>
      <c r="P20" s="92">
        <f t="shared" si="11"/>
        <v>0</v>
      </c>
      <c r="Q20" s="92">
        <f t="shared" si="11"/>
        <v>781.35</v>
      </c>
      <c r="R20" s="363">
        <f t="shared" si="11"/>
        <v>781.35</v>
      </c>
      <c r="S20" s="363">
        <f t="shared" si="11"/>
        <v>781.35</v>
      </c>
      <c r="T20" s="364"/>
      <c r="U20" s="349">
        <f t="shared" si="8"/>
        <v>0</v>
      </c>
      <c r="V20" s="349"/>
      <c r="W20" s="349"/>
      <c r="X20" s="122">
        <f t="shared" si="5"/>
        <v>0</v>
      </c>
      <c r="Y20" s="44"/>
    </row>
    <row r="21" spans="1:25" ht="27.75">
      <c r="A21" s="93" t="s">
        <v>293</v>
      </c>
      <c r="B21" s="95" t="s">
        <v>76</v>
      </c>
      <c r="C21" s="119" t="s">
        <v>290</v>
      </c>
      <c r="D21" s="119" t="s">
        <v>76</v>
      </c>
      <c r="E21" s="119"/>
      <c r="F21" s="95"/>
      <c r="G21" s="91" t="s">
        <v>77</v>
      </c>
      <c r="H21" s="50"/>
      <c r="I21" s="94">
        <v>442.02184784999997</v>
      </c>
      <c r="J21" s="94">
        <v>401.83804349999997</v>
      </c>
      <c r="K21" s="44"/>
      <c r="L21" s="44"/>
      <c r="M21" s="94">
        <v>442.02184784999997</v>
      </c>
      <c r="N21" s="94">
        <v>401.83804349999997</v>
      </c>
      <c r="O21" s="44"/>
      <c r="P21" s="44"/>
      <c r="Q21" s="94">
        <v>89.3</v>
      </c>
      <c r="R21" s="102">
        <v>89.3</v>
      </c>
      <c r="S21" s="102">
        <f>R21</f>
        <v>89.3</v>
      </c>
      <c r="T21" s="364"/>
      <c r="U21" s="349">
        <f t="shared" si="8"/>
        <v>0</v>
      </c>
      <c r="V21" s="349"/>
      <c r="W21" s="349"/>
      <c r="X21" s="122">
        <f t="shared" si="5"/>
        <v>0</v>
      </c>
      <c r="Y21" s="44"/>
    </row>
    <row r="22" spans="1:25" ht="15.4">
      <c r="A22" s="93" t="s">
        <v>294</v>
      </c>
      <c r="B22" s="95" t="s">
        <v>23</v>
      </c>
      <c r="C22" s="119" t="s">
        <v>148</v>
      </c>
      <c r="D22" s="119" t="s">
        <v>23</v>
      </c>
      <c r="E22" s="119"/>
      <c r="F22" s="95"/>
      <c r="G22" s="91" t="s">
        <v>77</v>
      </c>
      <c r="H22" s="50"/>
      <c r="I22" s="94">
        <v>171.897385275</v>
      </c>
      <c r="J22" s="94">
        <v>156.27035025000001</v>
      </c>
      <c r="K22" s="44"/>
      <c r="L22" s="44"/>
      <c r="M22" s="94">
        <v>171.897385275</v>
      </c>
      <c r="N22" s="94">
        <v>156.27035025000001</v>
      </c>
      <c r="O22" s="44"/>
      <c r="P22" s="44"/>
      <c r="Q22" s="94">
        <v>66.97</v>
      </c>
      <c r="R22" s="102">
        <v>66.97</v>
      </c>
      <c r="S22" s="102">
        <v>66.97</v>
      </c>
      <c r="T22" s="364"/>
      <c r="U22" s="349">
        <f t="shared" si="8"/>
        <v>0</v>
      </c>
      <c r="V22" s="349"/>
      <c r="W22" s="349"/>
      <c r="X22" s="122">
        <f t="shared" si="5"/>
        <v>0</v>
      </c>
      <c r="Y22" s="44"/>
    </row>
    <row r="23" spans="1:25" ht="27.75">
      <c r="A23" s="93" t="s">
        <v>295</v>
      </c>
      <c r="B23" s="95" t="s">
        <v>296</v>
      </c>
      <c r="C23" s="119" t="s">
        <v>268</v>
      </c>
      <c r="D23" s="119" t="s">
        <v>296</v>
      </c>
      <c r="E23" s="119"/>
      <c r="F23" s="95"/>
      <c r="G23" s="91" t="s">
        <v>77</v>
      </c>
      <c r="H23" s="50"/>
      <c r="I23" s="94">
        <v>73.670307975</v>
      </c>
      <c r="J23" s="94">
        <v>66.973007249999995</v>
      </c>
      <c r="K23" s="44"/>
      <c r="L23" s="44"/>
      <c r="M23" s="94">
        <v>73.670307975</v>
      </c>
      <c r="N23" s="94">
        <v>66.973007249999995</v>
      </c>
      <c r="O23" s="44"/>
      <c r="P23" s="44"/>
      <c r="Q23" s="94">
        <v>22.32</v>
      </c>
      <c r="R23" s="102">
        <v>22.32</v>
      </c>
      <c r="S23" s="102">
        <v>22.32</v>
      </c>
      <c r="T23" s="364"/>
      <c r="U23" s="349">
        <f t="shared" si="8"/>
        <v>0</v>
      </c>
      <c r="V23" s="349"/>
      <c r="W23" s="349"/>
      <c r="X23" s="122">
        <f t="shared" si="5"/>
        <v>0</v>
      </c>
      <c r="Y23" s="44"/>
    </row>
    <row r="24" spans="1:25" ht="27.75">
      <c r="A24" s="93" t="s">
        <v>297</v>
      </c>
      <c r="B24" s="95" t="s">
        <v>18</v>
      </c>
      <c r="C24" s="119" t="s">
        <v>298</v>
      </c>
      <c r="D24" s="119" t="s">
        <v>18</v>
      </c>
      <c r="E24" s="119"/>
      <c r="F24" s="95"/>
      <c r="G24" s="91" t="s">
        <v>77</v>
      </c>
      <c r="H24" s="50"/>
      <c r="I24" s="94">
        <v>761.25984907499992</v>
      </c>
      <c r="J24" s="94">
        <v>692.05440824999994</v>
      </c>
      <c r="K24" s="44"/>
      <c r="L24" s="44"/>
      <c r="M24" s="94">
        <v>761.25984907499992</v>
      </c>
      <c r="N24" s="94">
        <v>692.05440824999994</v>
      </c>
      <c r="O24" s="44"/>
      <c r="P24" s="44"/>
      <c r="Q24" s="94">
        <v>133.94999999999999</v>
      </c>
      <c r="R24" s="102">
        <v>133.94999999999999</v>
      </c>
      <c r="S24" s="102">
        <v>133.94999999999999</v>
      </c>
      <c r="T24" s="364"/>
      <c r="U24" s="349">
        <f t="shared" si="8"/>
        <v>0</v>
      </c>
      <c r="V24" s="349"/>
      <c r="W24" s="349"/>
      <c r="X24" s="122">
        <f t="shared" si="5"/>
        <v>0</v>
      </c>
      <c r="Y24" s="44"/>
    </row>
    <row r="25" spans="1:25" ht="27.75">
      <c r="A25" s="93" t="s">
        <v>299</v>
      </c>
      <c r="B25" s="95" t="s">
        <v>99</v>
      </c>
      <c r="C25" s="119" t="s">
        <v>300</v>
      </c>
      <c r="D25" s="119" t="s">
        <v>99</v>
      </c>
      <c r="E25" s="119"/>
      <c r="F25" s="95"/>
      <c r="G25" s="91" t="s">
        <v>77</v>
      </c>
      <c r="H25" s="50"/>
      <c r="I25" s="94">
        <v>270.124462575</v>
      </c>
      <c r="J25" s="94">
        <v>245.56769324999999</v>
      </c>
      <c r="K25" s="44"/>
      <c r="L25" s="44"/>
      <c r="M25" s="94">
        <v>270.124462575</v>
      </c>
      <c r="N25" s="94">
        <v>245.56769324999999</v>
      </c>
      <c r="O25" s="44"/>
      <c r="P25" s="44"/>
      <c r="Q25" s="94">
        <v>89.3</v>
      </c>
      <c r="R25" s="102">
        <v>89.3</v>
      </c>
      <c r="S25" s="102">
        <v>89.3</v>
      </c>
      <c r="T25" s="364"/>
      <c r="U25" s="349">
        <f t="shared" si="8"/>
        <v>0</v>
      </c>
      <c r="V25" s="349"/>
      <c r="W25" s="349"/>
      <c r="X25" s="122">
        <f t="shared" si="5"/>
        <v>0</v>
      </c>
      <c r="Y25" s="44"/>
    </row>
    <row r="26" spans="1:25" ht="27.75">
      <c r="A26" s="93" t="s">
        <v>301</v>
      </c>
      <c r="B26" s="95" t="s">
        <v>100</v>
      </c>
      <c r="C26" s="119" t="s">
        <v>302</v>
      </c>
      <c r="D26" s="119" t="s">
        <v>100</v>
      </c>
      <c r="E26" s="119"/>
      <c r="F26" s="95"/>
      <c r="G26" s="91" t="s">
        <v>77</v>
      </c>
      <c r="H26" s="50"/>
      <c r="I26" s="94">
        <v>663.03277177500001</v>
      </c>
      <c r="J26" s="94">
        <v>602.75706524999998</v>
      </c>
      <c r="K26" s="44"/>
      <c r="L26" s="44"/>
      <c r="M26" s="94">
        <v>663.03277177500001</v>
      </c>
      <c r="N26" s="94">
        <v>602.75706524999998</v>
      </c>
      <c r="O26" s="44"/>
      <c r="P26" s="44"/>
      <c r="Q26" s="94">
        <v>133.94999999999999</v>
      </c>
      <c r="R26" s="102">
        <v>133.94999999999999</v>
      </c>
      <c r="S26" s="102">
        <v>133.94999999999999</v>
      </c>
      <c r="T26" s="364"/>
      <c r="U26" s="349">
        <f t="shared" si="8"/>
        <v>0</v>
      </c>
      <c r="V26" s="349"/>
      <c r="W26" s="349"/>
      <c r="X26" s="122">
        <f t="shared" si="5"/>
        <v>0</v>
      </c>
      <c r="Y26" s="44"/>
    </row>
    <row r="27" spans="1:25" ht="15.4">
      <c r="A27" s="93" t="s">
        <v>303</v>
      </c>
      <c r="B27" s="95" t="s">
        <v>304</v>
      </c>
      <c r="C27" s="119" t="s">
        <v>305</v>
      </c>
      <c r="D27" s="119" t="s">
        <v>304</v>
      </c>
      <c r="E27" s="119"/>
      <c r="F27" s="95"/>
      <c r="G27" s="91" t="s">
        <v>77</v>
      </c>
      <c r="H27" s="50"/>
      <c r="I27" s="94">
        <v>196.45415459999998</v>
      </c>
      <c r="J27" s="94">
        <v>178.594686</v>
      </c>
      <c r="K27" s="44"/>
      <c r="L27" s="44"/>
      <c r="M27" s="94">
        <v>196.45415459999998</v>
      </c>
      <c r="N27" s="94">
        <v>178.594686</v>
      </c>
      <c r="O27" s="44"/>
      <c r="P27" s="44"/>
      <c r="Q27" s="94">
        <v>66.97</v>
      </c>
      <c r="R27" s="102">
        <v>66.97</v>
      </c>
      <c r="S27" s="102">
        <v>66.97</v>
      </c>
      <c r="T27" s="364"/>
      <c r="U27" s="354">
        <f t="shared" si="8"/>
        <v>0</v>
      </c>
      <c r="V27" s="354"/>
      <c r="W27" s="354"/>
      <c r="X27" s="122">
        <f t="shared" si="5"/>
        <v>0</v>
      </c>
      <c r="Y27" s="44"/>
    </row>
    <row r="28" spans="1:25" ht="15.4">
      <c r="A28" s="93" t="s">
        <v>306</v>
      </c>
      <c r="B28" s="95" t="s">
        <v>21</v>
      </c>
      <c r="C28" s="119" t="s">
        <v>307</v>
      </c>
      <c r="D28" s="119" t="s">
        <v>21</v>
      </c>
      <c r="E28" s="119"/>
      <c r="F28" s="95"/>
      <c r="G28" s="91" t="s">
        <v>77</v>
      </c>
      <c r="H28" s="50"/>
      <c r="I28" s="94">
        <v>368.35153987500001</v>
      </c>
      <c r="J28" s="94">
        <v>334.86503625</v>
      </c>
      <c r="K28" s="44"/>
      <c r="L28" s="44"/>
      <c r="M28" s="94">
        <v>368.35153987500001</v>
      </c>
      <c r="N28" s="94">
        <v>334.86503625</v>
      </c>
      <c r="O28" s="44"/>
      <c r="P28" s="44"/>
      <c r="Q28" s="94">
        <v>178.59</v>
      </c>
      <c r="R28" s="102">
        <v>178.59</v>
      </c>
      <c r="S28" s="102">
        <v>178.59</v>
      </c>
      <c r="T28" s="364"/>
      <c r="U28" s="354">
        <f t="shared" si="8"/>
        <v>0</v>
      </c>
      <c r="V28" s="354"/>
      <c r="W28" s="354"/>
      <c r="X28" s="122">
        <f t="shared" si="5"/>
        <v>0</v>
      </c>
      <c r="Y28" s="44"/>
    </row>
    <row r="29" spans="1:25" ht="15">
      <c r="A29" s="90" t="s">
        <v>83</v>
      </c>
      <c r="B29" s="51" t="s">
        <v>84</v>
      </c>
      <c r="C29" s="52"/>
      <c r="D29" s="47"/>
      <c r="E29" s="47"/>
      <c r="F29" s="47"/>
      <c r="G29" s="52"/>
      <c r="H29" s="53"/>
      <c r="I29" s="84">
        <f>I30+I33</f>
        <v>13096.94364</v>
      </c>
      <c r="J29" s="84">
        <f t="shared" ref="J29:Q29" si="12">J30+J33</f>
        <v>11906.312399999999</v>
      </c>
      <c r="K29" s="84">
        <f t="shared" si="12"/>
        <v>6548.4718199999998</v>
      </c>
      <c r="L29" s="84">
        <f t="shared" si="12"/>
        <v>3906</v>
      </c>
      <c r="M29" s="84">
        <f t="shared" si="12"/>
        <v>13096.94364</v>
      </c>
      <c r="N29" s="84">
        <f t="shared" si="12"/>
        <v>11906.312399999999</v>
      </c>
      <c r="O29" s="84">
        <f t="shared" si="12"/>
        <v>0</v>
      </c>
      <c r="P29" s="84">
        <f t="shared" si="12"/>
        <v>0</v>
      </c>
      <c r="Q29" s="84">
        <f t="shared" si="12"/>
        <v>4972.3641999999991</v>
      </c>
      <c r="R29" s="362">
        <f>R30+R33</f>
        <v>4706.4361999999992</v>
      </c>
      <c r="S29" s="362">
        <f>S30+S33</f>
        <v>4706.4361999999992</v>
      </c>
      <c r="T29" s="362">
        <f t="shared" ref="T29:W29" si="13">T30+T33</f>
        <v>0</v>
      </c>
      <c r="U29" s="351">
        <f>U30+U33</f>
        <v>2221.0129999999999</v>
      </c>
      <c r="V29" s="351">
        <f>V30+V33</f>
        <v>2221.0129999999999</v>
      </c>
      <c r="W29" s="351">
        <f t="shared" si="13"/>
        <v>0</v>
      </c>
      <c r="X29" s="122">
        <f t="shared" si="5"/>
        <v>47.190972226501238</v>
      </c>
      <c r="Y29" s="47"/>
    </row>
    <row r="30" spans="1:25" ht="15">
      <c r="A30" s="47" t="s">
        <v>85</v>
      </c>
      <c r="B30" s="47" t="s">
        <v>204</v>
      </c>
      <c r="C30" s="52"/>
      <c r="D30" s="47"/>
      <c r="E30" s="47"/>
      <c r="F30" s="47"/>
      <c r="G30" s="52"/>
      <c r="H30" s="53"/>
      <c r="I30" s="84">
        <f>I31+I32</f>
        <v>6548.4718199999998</v>
      </c>
      <c r="J30" s="84">
        <f t="shared" ref="J30:Q30" si="14">J31+J32</f>
        <v>5953.1561999999994</v>
      </c>
      <c r="K30" s="84">
        <f t="shared" si="14"/>
        <v>6548.4718199999998</v>
      </c>
      <c r="L30" s="84">
        <f>L31+L32</f>
        <v>3906</v>
      </c>
      <c r="M30" s="84">
        <f t="shared" si="14"/>
        <v>6548.4718199999998</v>
      </c>
      <c r="N30" s="84">
        <f t="shared" si="14"/>
        <v>5953.1561999999994</v>
      </c>
      <c r="O30" s="84">
        <f t="shared" si="14"/>
        <v>0</v>
      </c>
      <c r="P30" s="84">
        <f t="shared" si="14"/>
        <v>0</v>
      </c>
      <c r="Q30" s="84">
        <f t="shared" si="14"/>
        <v>2047.1561999999994</v>
      </c>
      <c r="R30" s="362">
        <f>R31+R32</f>
        <v>2047.1561999999994</v>
      </c>
      <c r="S30" s="362">
        <f>S31+S32</f>
        <v>2047.1561999999994</v>
      </c>
      <c r="T30" s="362">
        <f t="shared" ref="T30:W30" si="15">T31+T32</f>
        <v>0</v>
      </c>
      <c r="U30" s="351">
        <f t="shared" si="15"/>
        <v>2</v>
      </c>
      <c r="V30" s="351">
        <f t="shared" si="15"/>
        <v>2</v>
      </c>
      <c r="W30" s="351">
        <f t="shared" si="15"/>
        <v>0</v>
      </c>
      <c r="X30" s="122">
        <f t="shared" si="5"/>
        <v>9.769650210374764E-2</v>
      </c>
      <c r="Y30" s="47"/>
    </row>
    <row r="31" spans="1:25" ht="41.25" customHeight="1">
      <c r="A31" s="36" t="s">
        <v>308</v>
      </c>
      <c r="B31" s="221" t="s">
        <v>86</v>
      </c>
      <c r="C31" s="466" t="s">
        <v>67</v>
      </c>
      <c r="D31" s="62" t="s">
        <v>140</v>
      </c>
      <c r="E31" s="60">
        <v>7985610</v>
      </c>
      <c r="F31" s="80" t="s">
        <v>231</v>
      </c>
      <c r="G31" s="41" t="s">
        <v>89</v>
      </c>
      <c r="H31" s="97" t="s">
        <v>309</v>
      </c>
      <c r="I31" s="98">
        <v>3274.2359099999999</v>
      </c>
      <c r="J31" s="98">
        <v>2976.5780999999997</v>
      </c>
      <c r="K31" s="98">
        <v>3274.2359099999999</v>
      </c>
      <c r="L31" s="98">
        <v>2000</v>
      </c>
      <c r="M31" s="98">
        <v>3274.2359099999999</v>
      </c>
      <c r="N31" s="98">
        <v>2976.5780999999997</v>
      </c>
      <c r="O31" s="39"/>
      <c r="P31" s="39"/>
      <c r="Q31" s="99">
        <f>R31</f>
        <v>976.57809999999972</v>
      </c>
      <c r="R31" s="366">
        <f>N31-L31</f>
        <v>976.57809999999972</v>
      </c>
      <c r="S31" s="366">
        <f>R31</f>
        <v>976.57809999999972</v>
      </c>
      <c r="T31" s="366"/>
      <c r="U31" s="354">
        <f t="shared" si="8"/>
        <v>2</v>
      </c>
      <c r="V31" s="352">
        <v>2</v>
      </c>
      <c r="W31" s="352"/>
      <c r="X31" s="122">
        <f t="shared" si="5"/>
        <v>0.20479672849514041</v>
      </c>
      <c r="Y31" s="39"/>
    </row>
    <row r="32" spans="1:25" ht="41.25" customHeight="1">
      <c r="A32" s="36" t="s">
        <v>310</v>
      </c>
      <c r="B32" s="222" t="s">
        <v>88</v>
      </c>
      <c r="C32" s="461"/>
      <c r="D32" s="77" t="s">
        <v>136</v>
      </c>
      <c r="E32" s="60">
        <v>7987877</v>
      </c>
      <c r="F32" s="80" t="s">
        <v>231</v>
      </c>
      <c r="G32" s="41" t="s">
        <v>89</v>
      </c>
      <c r="H32" s="97" t="s">
        <v>311</v>
      </c>
      <c r="I32" s="98">
        <v>3274.2359099999999</v>
      </c>
      <c r="J32" s="98">
        <v>2976.5780999999997</v>
      </c>
      <c r="K32" s="98">
        <v>3274.2359099999999</v>
      </c>
      <c r="L32" s="98">
        <v>1906</v>
      </c>
      <c r="M32" s="98">
        <v>3274.2359099999999</v>
      </c>
      <c r="N32" s="98">
        <v>2976.5780999999997</v>
      </c>
      <c r="O32" s="47"/>
      <c r="P32" s="47"/>
      <c r="Q32" s="99">
        <f>R32</f>
        <v>1070.5780999999997</v>
      </c>
      <c r="R32" s="366">
        <f>N32-L32</f>
        <v>1070.5780999999997</v>
      </c>
      <c r="S32" s="366">
        <f>R32</f>
        <v>1070.5780999999997</v>
      </c>
      <c r="T32" s="367"/>
      <c r="U32" s="354">
        <f t="shared" si="8"/>
        <v>0</v>
      </c>
      <c r="V32" s="351"/>
      <c r="W32" s="351"/>
      <c r="X32" s="122">
        <f t="shared" si="5"/>
        <v>0</v>
      </c>
      <c r="Y32" s="47"/>
    </row>
    <row r="33" spans="1:25" ht="15">
      <c r="A33" s="47" t="s">
        <v>87</v>
      </c>
      <c r="B33" s="223" t="s">
        <v>312</v>
      </c>
      <c r="C33" s="52"/>
      <c r="D33" s="47"/>
      <c r="E33" s="47"/>
      <c r="F33" s="47"/>
      <c r="G33" s="52"/>
      <c r="H33" s="53"/>
      <c r="I33" s="84">
        <f>SUM(I34:I35)</f>
        <v>6548.4718199999998</v>
      </c>
      <c r="J33" s="84">
        <f t="shared" ref="J33:W33" si="16">SUM(J34:J35)</f>
        <v>5953.1561999999994</v>
      </c>
      <c r="K33" s="84">
        <f t="shared" si="16"/>
        <v>0</v>
      </c>
      <c r="L33" s="84">
        <f t="shared" si="16"/>
        <v>0</v>
      </c>
      <c r="M33" s="84">
        <f t="shared" si="16"/>
        <v>6548.4718199999998</v>
      </c>
      <c r="N33" s="84">
        <f t="shared" si="16"/>
        <v>5953.1561999999994</v>
      </c>
      <c r="O33" s="84">
        <f t="shared" si="16"/>
        <v>0</v>
      </c>
      <c r="P33" s="84">
        <f t="shared" si="16"/>
        <v>0</v>
      </c>
      <c r="Q33" s="84">
        <f t="shared" si="16"/>
        <v>2925.2079999999996</v>
      </c>
      <c r="R33" s="362">
        <f t="shared" si="16"/>
        <v>2659.2799999999997</v>
      </c>
      <c r="S33" s="362">
        <f t="shared" si="16"/>
        <v>2659.2799999999997</v>
      </c>
      <c r="T33" s="367">
        <f t="shared" si="16"/>
        <v>0</v>
      </c>
      <c r="U33" s="351">
        <f>SUM(U34:U35)</f>
        <v>2219.0129999999999</v>
      </c>
      <c r="V33" s="351">
        <f>SUM(V34:V35)</f>
        <v>2219.0129999999999</v>
      </c>
      <c r="W33" s="351">
        <f t="shared" si="16"/>
        <v>0</v>
      </c>
      <c r="X33" s="122">
        <f t="shared" si="5"/>
        <v>83.444127733822697</v>
      </c>
      <c r="Y33" s="47"/>
    </row>
    <row r="34" spans="1:25" ht="34.5" customHeight="1">
      <c r="A34" s="36" t="s">
        <v>313</v>
      </c>
      <c r="B34" s="221" t="s">
        <v>314</v>
      </c>
      <c r="C34" s="466" t="s">
        <v>67</v>
      </c>
      <c r="D34" s="62" t="s">
        <v>52</v>
      </c>
      <c r="E34" s="62">
        <v>8006209</v>
      </c>
      <c r="F34" s="80" t="s">
        <v>231</v>
      </c>
      <c r="G34" s="49" t="s">
        <v>315</v>
      </c>
      <c r="H34" s="101" t="s">
        <v>316</v>
      </c>
      <c r="I34" s="102">
        <v>3274.2359099999999</v>
      </c>
      <c r="J34" s="102">
        <v>2976.5780999999997</v>
      </c>
      <c r="K34" s="39"/>
      <c r="L34" s="39"/>
      <c r="M34" s="102">
        <v>3274.2359099999999</v>
      </c>
      <c r="N34" s="102">
        <v>2976.5780999999997</v>
      </c>
      <c r="O34" s="39"/>
      <c r="P34" s="39"/>
      <c r="Q34" s="102">
        <f>R34+(R34*10%)</f>
        <v>1563.1</v>
      </c>
      <c r="R34" s="102">
        <v>1421</v>
      </c>
      <c r="S34" s="102">
        <v>1421</v>
      </c>
      <c r="T34" s="368"/>
      <c r="U34" s="354">
        <f t="shared" si="8"/>
        <v>1079.4749999999999</v>
      </c>
      <c r="V34" s="315">
        <v>1079.4749999999999</v>
      </c>
      <c r="W34" s="352"/>
      <c r="X34" s="122">
        <f t="shared" si="5"/>
        <v>75.965869106263185</v>
      </c>
      <c r="Y34" s="39"/>
    </row>
    <row r="35" spans="1:25" ht="34.5" customHeight="1">
      <c r="A35" s="36" t="s">
        <v>317</v>
      </c>
      <c r="B35" s="221" t="s">
        <v>318</v>
      </c>
      <c r="C35" s="461"/>
      <c r="D35" s="62" t="s">
        <v>52</v>
      </c>
      <c r="E35" s="62">
        <v>8006208</v>
      </c>
      <c r="F35" s="80" t="s">
        <v>231</v>
      </c>
      <c r="G35" s="49" t="s">
        <v>319</v>
      </c>
      <c r="H35" s="101" t="s">
        <v>320</v>
      </c>
      <c r="I35" s="102">
        <v>3274.2359099999999</v>
      </c>
      <c r="J35" s="102">
        <v>2976.5780999999997</v>
      </c>
      <c r="K35" s="39"/>
      <c r="L35" s="39"/>
      <c r="M35" s="102">
        <v>3274.2359099999999</v>
      </c>
      <c r="N35" s="102">
        <v>2976.5780999999997</v>
      </c>
      <c r="O35" s="39"/>
      <c r="P35" s="39"/>
      <c r="Q35" s="102">
        <f>R35+(R35*10%)</f>
        <v>1362.1079999999999</v>
      </c>
      <c r="R35" s="102">
        <f>1421.44-183.5+0.34</f>
        <v>1238.28</v>
      </c>
      <c r="S35" s="102">
        <f>1421.44-183.5+0.34</f>
        <v>1238.28</v>
      </c>
      <c r="T35" s="368"/>
      <c r="U35" s="354">
        <f t="shared" si="8"/>
        <v>1139.538</v>
      </c>
      <c r="V35" s="315">
        <v>1139.538</v>
      </c>
      <c r="W35" s="352"/>
      <c r="X35" s="122">
        <f t="shared" si="5"/>
        <v>92.025874600251967</v>
      </c>
      <c r="Y35" s="39"/>
    </row>
    <row r="36" spans="1:25" ht="15">
      <c r="A36" s="90">
        <v>2</v>
      </c>
      <c r="B36" s="83" t="s">
        <v>321</v>
      </c>
      <c r="C36" s="52"/>
      <c r="D36" s="47"/>
      <c r="E36" s="47"/>
      <c r="F36" s="46"/>
      <c r="G36" s="87"/>
      <c r="H36" s="88"/>
      <c r="I36" s="89">
        <f>SUM(I37:I38)</f>
        <v>59310.9</v>
      </c>
      <c r="J36" s="89">
        <f t="shared" ref="J36:Q36" si="17">SUM(J37:J38)</f>
        <v>53919</v>
      </c>
      <c r="K36" s="89">
        <f t="shared" si="17"/>
        <v>59310.9</v>
      </c>
      <c r="L36" s="89">
        <f t="shared" si="17"/>
        <v>10167</v>
      </c>
      <c r="M36" s="89">
        <f t="shared" si="17"/>
        <v>59310.9</v>
      </c>
      <c r="N36" s="89">
        <f t="shared" si="17"/>
        <v>53919</v>
      </c>
      <c r="O36" s="89">
        <f t="shared" si="17"/>
        <v>0</v>
      </c>
      <c r="P36" s="89">
        <f t="shared" si="17"/>
        <v>0</v>
      </c>
      <c r="Q36" s="89">
        <f t="shared" si="17"/>
        <v>16848</v>
      </c>
      <c r="R36" s="365">
        <f>SUM(R37:R38)</f>
        <v>16848</v>
      </c>
      <c r="S36" s="365">
        <f>SUM(S37:S38)</f>
        <v>16848</v>
      </c>
      <c r="T36" s="369">
        <f t="shared" ref="T36:W36" si="18">SUM(T37:T38)</f>
        <v>0</v>
      </c>
      <c r="U36" s="353">
        <f>SUM(U37:U38)</f>
        <v>8394.5220000000008</v>
      </c>
      <c r="V36" s="353">
        <f t="shared" si="18"/>
        <v>8394.5220000000008</v>
      </c>
      <c r="W36" s="353">
        <f t="shared" si="18"/>
        <v>0</v>
      </c>
      <c r="X36" s="122">
        <f t="shared" si="5"/>
        <v>49.825035612535615</v>
      </c>
      <c r="Y36" s="46"/>
    </row>
    <row r="37" spans="1:25" ht="39" customHeight="1">
      <c r="A37" s="93" t="s">
        <v>90</v>
      </c>
      <c r="B37" s="103" t="s">
        <v>92</v>
      </c>
      <c r="C37" s="466" t="s">
        <v>67</v>
      </c>
      <c r="D37" s="104" t="s">
        <v>63</v>
      </c>
      <c r="E37" s="105">
        <v>7998160</v>
      </c>
      <c r="F37" s="80" t="s">
        <v>322</v>
      </c>
      <c r="G37" s="38" t="s">
        <v>93</v>
      </c>
      <c r="H37" s="97" t="s">
        <v>323</v>
      </c>
      <c r="I37" s="102">
        <v>37310.9</v>
      </c>
      <c r="J37" s="102">
        <v>33919</v>
      </c>
      <c r="K37" s="102">
        <v>37310.9</v>
      </c>
      <c r="L37" s="102">
        <v>6567</v>
      </c>
      <c r="M37" s="102">
        <v>37310.9</v>
      </c>
      <c r="N37" s="102">
        <v>33919</v>
      </c>
      <c r="O37" s="44"/>
      <c r="P37" s="44"/>
      <c r="Q37" s="106">
        <f>R37</f>
        <v>10348</v>
      </c>
      <c r="R37" s="102">
        <v>10348</v>
      </c>
      <c r="S37" s="102">
        <v>10348</v>
      </c>
      <c r="T37" s="370"/>
      <c r="U37" s="354">
        <f t="shared" si="8"/>
        <v>7813.4059999999999</v>
      </c>
      <c r="V37" s="376">
        <f>7000+165.585+647.821</f>
        <v>7813.4059999999999</v>
      </c>
      <c r="W37" s="376">
        <v>0</v>
      </c>
      <c r="X37" s="122">
        <f>U37/R37*100</f>
        <v>75.506436026285272</v>
      </c>
      <c r="Y37" s="120"/>
    </row>
    <row r="38" spans="1:25" ht="39" customHeight="1">
      <c r="A38" s="93" t="s">
        <v>91</v>
      </c>
      <c r="B38" s="55" t="s">
        <v>95</v>
      </c>
      <c r="C38" s="461"/>
      <c r="D38" s="62" t="s">
        <v>76</v>
      </c>
      <c r="E38" s="60">
        <v>7989024</v>
      </c>
      <c r="F38" s="80" t="s">
        <v>322</v>
      </c>
      <c r="G38" s="38" t="s">
        <v>93</v>
      </c>
      <c r="H38" s="42" t="s">
        <v>324</v>
      </c>
      <c r="I38" s="102">
        <v>22000</v>
      </c>
      <c r="J38" s="102">
        <v>20000</v>
      </c>
      <c r="K38" s="102">
        <v>22000</v>
      </c>
      <c r="L38" s="102">
        <v>3600</v>
      </c>
      <c r="M38" s="102">
        <v>22000</v>
      </c>
      <c r="N38" s="102">
        <v>20000</v>
      </c>
      <c r="O38" s="44"/>
      <c r="P38" s="44"/>
      <c r="Q38" s="106">
        <f>R38</f>
        <v>6500</v>
      </c>
      <c r="R38" s="102">
        <v>6500</v>
      </c>
      <c r="S38" s="102">
        <v>6500</v>
      </c>
      <c r="T38" s="370"/>
      <c r="U38" s="354">
        <f t="shared" si="8"/>
        <v>581.11599999999999</v>
      </c>
      <c r="V38" s="354">
        <v>581.11599999999999</v>
      </c>
      <c r="W38" s="376"/>
      <c r="X38" s="122">
        <f>U38/R38*100</f>
        <v>8.9402461538461537</v>
      </c>
      <c r="Y38" s="120"/>
    </row>
    <row r="39" spans="1:25" ht="15">
      <c r="A39" s="90">
        <v>3</v>
      </c>
      <c r="B39" s="96" t="s">
        <v>33</v>
      </c>
      <c r="C39" s="52"/>
      <c r="D39" s="47"/>
      <c r="E39" s="47"/>
      <c r="F39" s="46"/>
      <c r="G39" s="87"/>
      <c r="H39" s="88"/>
      <c r="I39" s="89">
        <f>I40+I52</f>
        <v>84723.257368507999</v>
      </c>
      <c r="J39" s="89">
        <f t="shared" ref="J39:R39" si="19">J40+J52</f>
        <v>77021.143062279996</v>
      </c>
      <c r="K39" s="89">
        <f t="shared" si="19"/>
        <v>60500</v>
      </c>
      <c r="L39" s="89">
        <f t="shared" si="19"/>
        <v>25314</v>
      </c>
      <c r="M39" s="89">
        <f t="shared" si="19"/>
        <v>84723.257368507999</v>
      </c>
      <c r="N39" s="89">
        <f t="shared" si="19"/>
        <v>77021.143062279996</v>
      </c>
      <c r="O39" s="89">
        <f t="shared" si="19"/>
        <v>0</v>
      </c>
      <c r="P39" s="89">
        <f t="shared" si="19"/>
        <v>0</v>
      </c>
      <c r="Q39" s="89">
        <f t="shared" si="19"/>
        <v>35773.399999999994</v>
      </c>
      <c r="R39" s="365">
        <f t="shared" si="19"/>
        <v>35219.999999999993</v>
      </c>
      <c r="S39" s="365">
        <f>S40+S52</f>
        <v>35219.999999999993</v>
      </c>
      <c r="T39" s="369">
        <f t="shared" ref="T39:W39" si="20">T40+T52</f>
        <v>0</v>
      </c>
      <c r="U39" s="353">
        <f>U40+U52</f>
        <v>16273.380620999998</v>
      </c>
      <c r="V39" s="353">
        <f t="shared" si="20"/>
        <v>16273.380620999998</v>
      </c>
      <c r="W39" s="353">
        <f t="shared" si="20"/>
        <v>0</v>
      </c>
      <c r="X39" s="122">
        <f>U39/R39*100</f>
        <v>46.204942137989782</v>
      </c>
      <c r="Y39" s="46"/>
    </row>
    <row r="40" spans="1:25" ht="15">
      <c r="A40" s="65" t="s">
        <v>96</v>
      </c>
      <c r="B40" s="46" t="s">
        <v>204</v>
      </c>
      <c r="C40" s="52"/>
      <c r="D40" s="47"/>
      <c r="E40" s="47"/>
      <c r="F40" s="46"/>
      <c r="G40" s="87"/>
      <c r="H40" s="88"/>
      <c r="I40" s="89">
        <f>SUM(I41:I51)</f>
        <v>60500</v>
      </c>
      <c r="J40" s="89">
        <f t="shared" ref="J40:Q40" si="21">SUM(J41:J51)</f>
        <v>55000</v>
      </c>
      <c r="K40" s="89">
        <f t="shared" si="21"/>
        <v>60500</v>
      </c>
      <c r="L40" s="89">
        <f t="shared" si="21"/>
        <v>25314</v>
      </c>
      <c r="M40" s="89">
        <f t="shared" si="21"/>
        <v>60500</v>
      </c>
      <c r="N40" s="89">
        <f t="shared" si="21"/>
        <v>55000</v>
      </c>
      <c r="O40" s="89">
        <f t="shared" si="21"/>
        <v>0</v>
      </c>
      <c r="P40" s="89">
        <f t="shared" si="21"/>
        <v>0</v>
      </c>
      <c r="Q40" s="89">
        <f t="shared" si="21"/>
        <v>29685.999999999993</v>
      </c>
      <c r="R40" s="365">
        <f>SUM(R41:R51)</f>
        <v>29685.999999999993</v>
      </c>
      <c r="S40" s="365">
        <f>SUM(S41:S51)</f>
        <v>29685.999999999993</v>
      </c>
      <c r="T40" s="369">
        <f t="shared" ref="T40:W40" si="22">SUM(T41:T51)</f>
        <v>0</v>
      </c>
      <c r="U40" s="353">
        <f>SUM(U41:U51)</f>
        <v>14505.187620999999</v>
      </c>
      <c r="V40" s="353">
        <f t="shared" si="22"/>
        <v>14505.187620999999</v>
      </c>
      <c r="W40" s="353">
        <f t="shared" si="22"/>
        <v>0</v>
      </c>
      <c r="X40" s="107"/>
      <c r="Y40" s="46"/>
    </row>
    <row r="41" spans="1:25" ht="38.25" customHeight="1">
      <c r="A41" s="73" t="s">
        <v>325</v>
      </c>
      <c r="B41" s="108" t="s">
        <v>326</v>
      </c>
      <c r="C41" s="38" t="s">
        <v>327</v>
      </c>
      <c r="D41" s="60" t="s">
        <v>42</v>
      </c>
      <c r="E41" s="62">
        <v>7986338</v>
      </c>
      <c r="F41" s="80" t="s">
        <v>328</v>
      </c>
      <c r="G41" s="109" t="s">
        <v>89</v>
      </c>
      <c r="H41" s="82" t="s">
        <v>329</v>
      </c>
      <c r="I41" s="21">
        <v>5500</v>
      </c>
      <c r="J41" s="21">
        <v>5000</v>
      </c>
      <c r="K41" s="21">
        <v>5500</v>
      </c>
      <c r="L41" s="22">
        <v>2215.4</v>
      </c>
      <c r="M41" s="21">
        <v>5500</v>
      </c>
      <c r="N41" s="21">
        <v>5000</v>
      </c>
      <c r="O41" s="76"/>
      <c r="P41" s="76"/>
      <c r="Q41" s="110">
        <f>R41</f>
        <v>2784.6</v>
      </c>
      <c r="R41" s="371">
        <f>N41-L41</f>
        <v>2784.6</v>
      </c>
      <c r="S41" s="371">
        <f>R41</f>
        <v>2784.6</v>
      </c>
      <c r="T41" s="370"/>
      <c r="U41" s="354">
        <f t="shared" si="8"/>
        <v>1158.8340000000001</v>
      </c>
      <c r="V41" s="354">
        <v>1158.8340000000001</v>
      </c>
      <c r="W41" s="354"/>
      <c r="X41" s="122">
        <f>U41/R41*100</f>
        <v>41.615815556992032</v>
      </c>
      <c r="Y41" s="76"/>
    </row>
    <row r="42" spans="1:25" ht="38.25" customHeight="1">
      <c r="A42" s="36" t="s">
        <v>330</v>
      </c>
      <c r="B42" s="103" t="s">
        <v>331</v>
      </c>
      <c r="C42" s="56" t="s">
        <v>332</v>
      </c>
      <c r="D42" s="62" t="s">
        <v>63</v>
      </c>
      <c r="E42" s="62">
        <v>7986345</v>
      </c>
      <c r="F42" s="80" t="s">
        <v>328</v>
      </c>
      <c r="G42" s="49" t="s">
        <v>89</v>
      </c>
      <c r="H42" s="101" t="s">
        <v>333</v>
      </c>
      <c r="I42" s="102">
        <v>5500</v>
      </c>
      <c r="J42" s="102">
        <v>5000</v>
      </c>
      <c r="K42" s="102">
        <v>5500</v>
      </c>
      <c r="L42" s="94">
        <v>2190</v>
      </c>
      <c r="M42" s="102">
        <v>5500</v>
      </c>
      <c r="N42" s="102">
        <v>5000</v>
      </c>
      <c r="O42" s="44"/>
      <c r="P42" s="44"/>
      <c r="Q42" s="110">
        <f t="shared" ref="Q42:Q51" si="23">R42</f>
        <v>2810</v>
      </c>
      <c r="R42" s="364">
        <f t="shared" ref="R42:R51" si="24">N42-L42</f>
        <v>2810</v>
      </c>
      <c r="S42" s="371">
        <f t="shared" ref="S42:S51" si="25">R42</f>
        <v>2810</v>
      </c>
      <c r="T42" s="370"/>
      <c r="U42" s="354">
        <f t="shared" si="8"/>
        <v>0</v>
      </c>
      <c r="V42" s="353"/>
      <c r="W42" s="354"/>
      <c r="X42" s="122">
        <f t="shared" ref="X42:X53" si="26">U42/R42*100</f>
        <v>0</v>
      </c>
      <c r="Y42" s="44"/>
    </row>
    <row r="43" spans="1:25" ht="38.25" customHeight="1">
      <c r="A43" s="36" t="s">
        <v>334</v>
      </c>
      <c r="B43" s="103" t="s">
        <v>335</v>
      </c>
      <c r="C43" s="132" t="s">
        <v>336</v>
      </c>
      <c r="D43" s="93" t="s">
        <v>44</v>
      </c>
      <c r="E43" s="93">
        <v>7985612</v>
      </c>
      <c r="F43" s="80" t="s">
        <v>328</v>
      </c>
      <c r="G43" s="49" t="s">
        <v>89</v>
      </c>
      <c r="H43" s="101" t="s">
        <v>337</v>
      </c>
      <c r="I43" s="102">
        <v>5500</v>
      </c>
      <c r="J43" s="102">
        <v>5000</v>
      </c>
      <c r="K43" s="102">
        <v>5500</v>
      </c>
      <c r="L43" s="94">
        <v>2289.0500000000002</v>
      </c>
      <c r="M43" s="102">
        <v>5500</v>
      </c>
      <c r="N43" s="102">
        <v>5000</v>
      </c>
      <c r="O43" s="46"/>
      <c r="P43" s="46"/>
      <c r="Q43" s="110">
        <f t="shared" si="23"/>
        <v>2710.95</v>
      </c>
      <c r="R43" s="364">
        <f t="shared" si="24"/>
        <v>2710.95</v>
      </c>
      <c r="S43" s="371">
        <f t="shared" si="25"/>
        <v>2710.95</v>
      </c>
      <c r="T43" s="369"/>
      <c r="U43" s="354">
        <f t="shared" si="8"/>
        <v>0</v>
      </c>
      <c r="V43" s="353"/>
      <c r="W43" s="353"/>
      <c r="X43" s="122">
        <f t="shared" si="26"/>
        <v>0</v>
      </c>
      <c r="Y43" s="46"/>
    </row>
    <row r="44" spans="1:25" ht="38.25" customHeight="1">
      <c r="A44" s="36" t="s">
        <v>338</v>
      </c>
      <c r="B44" s="103" t="s">
        <v>339</v>
      </c>
      <c r="C44" s="132" t="s">
        <v>340</v>
      </c>
      <c r="D44" s="93" t="s">
        <v>52</v>
      </c>
      <c r="E44" s="93">
        <v>7985611</v>
      </c>
      <c r="F44" s="80" t="s">
        <v>328</v>
      </c>
      <c r="G44" s="49" t="s">
        <v>89</v>
      </c>
      <c r="H44" s="101" t="s">
        <v>341</v>
      </c>
      <c r="I44" s="102">
        <v>5500</v>
      </c>
      <c r="J44" s="102">
        <v>5000</v>
      </c>
      <c r="K44" s="102">
        <v>5500</v>
      </c>
      <c r="L44" s="94">
        <v>2286.12</v>
      </c>
      <c r="M44" s="102">
        <v>5500</v>
      </c>
      <c r="N44" s="102">
        <v>5000</v>
      </c>
      <c r="O44" s="44"/>
      <c r="P44" s="44"/>
      <c r="Q44" s="110">
        <f t="shared" si="23"/>
        <v>2713.88</v>
      </c>
      <c r="R44" s="364">
        <f t="shared" si="24"/>
        <v>2713.88</v>
      </c>
      <c r="S44" s="371">
        <f t="shared" si="25"/>
        <v>2713.88</v>
      </c>
      <c r="T44" s="370"/>
      <c r="U44" s="354">
        <f t="shared" si="8"/>
        <v>0</v>
      </c>
      <c r="V44" s="353"/>
      <c r="W44" s="354"/>
      <c r="X44" s="122">
        <f t="shared" si="26"/>
        <v>0</v>
      </c>
      <c r="Y44" s="44"/>
    </row>
    <row r="45" spans="1:25" ht="38.25" customHeight="1">
      <c r="A45" s="36" t="s">
        <v>342</v>
      </c>
      <c r="B45" s="103" t="s">
        <v>343</v>
      </c>
      <c r="C45" s="132" t="s">
        <v>344</v>
      </c>
      <c r="D45" s="93" t="s">
        <v>51</v>
      </c>
      <c r="E45" s="93">
        <v>7983751</v>
      </c>
      <c r="F45" s="80" t="s">
        <v>328</v>
      </c>
      <c r="G45" s="49" t="s">
        <v>89</v>
      </c>
      <c r="H45" s="101" t="s">
        <v>345</v>
      </c>
      <c r="I45" s="102">
        <v>5500</v>
      </c>
      <c r="J45" s="102">
        <v>5000</v>
      </c>
      <c r="K45" s="102">
        <v>5500</v>
      </c>
      <c r="L45" s="94">
        <v>2400.64</v>
      </c>
      <c r="M45" s="102">
        <v>5500</v>
      </c>
      <c r="N45" s="102">
        <v>5000</v>
      </c>
      <c r="O45" s="46"/>
      <c r="P45" s="46"/>
      <c r="Q45" s="110">
        <f t="shared" si="23"/>
        <v>2599.36</v>
      </c>
      <c r="R45" s="364">
        <f t="shared" si="24"/>
        <v>2599.36</v>
      </c>
      <c r="S45" s="371">
        <f t="shared" si="25"/>
        <v>2599.36</v>
      </c>
      <c r="T45" s="369"/>
      <c r="U45" s="354">
        <f t="shared" si="8"/>
        <v>2488.5</v>
      </c>
      <c r="V45" s="354">
        <v>2488.5</v>
      </c>
      <c r="W45" s="353"/>
      <c r="X45" s="122">
        <f t="shared" si="26"/>
        <v>95.735104025606304</v>
      </c>
      <c r="Y45" s="46"/>
    </row>
    <row r="46" spans="1:25" ht="38.25" customHeight="1">
      <c r="A46" s="36" t="s">
        <v>346</v>
      </c>
      <c r="B46" s="103" t="s">
        <v>347</v>
      </c>
      <c r="C46" s="132" t="s">
        <v>348</v>
      </c>
      <c r="D46" s="93" t="s">
        <v>45</v>
      </c>
      <c r="E46" s="380">
        <v>7983753</v>
      </c>
      <c r="F46" s="80" t="s">
        <v>328</v>
      </c>
      <c r="G46" s="49" t="s">
        <v>89</v>
      </c>
      <c r="H46" s="101" t="s">
        <v>349</v>
      </c>
      <c r="I46" s="102">
        <v>5500</v>
      </c>
      <c r="J46" s="102">
        <v>5000</v>
      </c>
      <c r="K46" s="102">
        <v>5500</v>
      </c>
      <c r="L46" s="94">
        <v>2428.04</v>
      </c>
      <c r="M46" s="102">
        <v>5500</v>
      </c>
      <c r="N46" s="102">
        <v>5000</v>
      </c>
      <c r="O46" s="46"/>
      <c r="P46" s="46"/>
      <c r="Q46" s="110">
        <f t="shared" si="23"/>
        <v>2571.96</v>
      </c>
      <c r="R46" s="364">
        <f t="shared" si="24"/>
        <v>2571.96</v>
      </c>
      <c r="S46" s="371">
        <f t="shared" si="25"/>
        <v>2571.96</v>
      </c>
      <c r="T46" s="369"/>
      <c r="U46" s="354">
        <f t="shared" si="8"/>
        <v>2399.745621</v>
      </c>
      <c r="V46" s="354">
        <f>2269.35914+95.9902+17.198+17.198281</f>
        <v>2399.745621</v>
      </c>
      <c r="W46" s="353"/>
      <c r="X46" s="122">
        <f t="shared" si="26"/>
        <v>93.304157957355486</v>
      </c>
      <c r="Y46" s="46"/>
    </row>
    <row r="47" spans="1:25" ht="38.25" customHeight="1">
      <c r="A47" s="36" t="s">
        <v>350</v>
      </c>
      <c r="B47" s="103" t="s">
        <v>351</v>
      </c>
      <c r="C47" s="132" t="s">
        <v>352</v>
      </c>
      <c r="D47" s="93" t="s">
        <v>46</v>
      </c>
      <c r="E47" s="93">
        <v>7983752</v>
      </c>
      <c r="F47" s="80" t="s">
        <v>328</v>
      </c>
      <c r="G47" s="49" t="s">
        <v>89</v>
      </c>
      <c r="H47" s="101" t="s">
        <v>353</v>
      </c>
      <c r="I47" s="102">
        <v>5500</v>
      </c>
      <c r="J47" s="102">
        <v>5000</v>
      </c>
      <c r="K47" s="102">
        <v>5500</v>
      </c>
      <c r="L47" s="94">
        <v>2448.7600000000002</v>
      </c>
      <c r="M47" s="102">
        <v>5500</v>
      </c>
      <c r="N47" s="102">
        <v>5000</v>
      </c>
      <c r="O47" s="46"/>
      <c r="P47" s="46"/>
      <c r="Q47" s="110">
        <f t="shared" si="23"/>
        <v>2551.2399999999998</v>
      </c>
      <c r="R47" s="364">
        <f t="shared" si="24"/>
        <v>2551.2399999999998</v>
      </c>
      <c r="S47" s="371">
        <f t="shared" si="25"/>
        <v>2551.2399999999998</v>
      </c>
      <c r="T47" s="369"/>
      <c r="U47" s="354">
        <f t="shared" ref="U47:U78" si="27">V47+W47</f>
        <v>2410.915</v>
      </c>
      <c r="V47" s="354">
        <v>2410.915</v>
      </c>
      <c r="W47" s="353"/>
      <c r="X47" s="122">
        <f t="shared" si="26"/>
        <v>94.49973346294351</v>
      </c>
      <c r="Y47" s="46"/>
    </row>
    <row r="48" spans="1:25" ht="38.25" customHeight="1">
      <c r="A48" s="36" t="s">
        <v>354</v>
      </c>
      <c r="B48" s="103" t="s">
        <v>355</v>
      </c>
      <c r="C48" s="132" t="s">
        <v>356</v>
      </c>
      <c r="D48" s="93" t="s">
        <v>64</v>
      </c>
      <c r="E48" s="93">
        <v>7986339</v>
      </c>
      <c r="F48" s="80" t="s">
        <v>328</v>
      </c>
      <c r="G48" s="49" t="s">
        <v>89</v>
      </c>
      <c r="H48" s="101" t="s">
        <v>357</v>
      </c>
      <c r="I48" s="102">
        <v>5500</v>
      </c>
      <c r="J48" s="102">
        <v>5000</v>
      </c>
      <c r="K48" s="102">
        <v>5500</v>
      </c>
      <c r="L48" s="94">
        <v>2272.61</v>
      </c>
      <c r="M48" s="102">
        <v>5500</v>
      </c>
      <c r="N48" s="102">
        <v>5000</v>
      </c>
      <c r="O48" s="44"/>
      <c r="P48" s="44"/>
      <c r="Q48" s="110">
        <f t="shared" si="23"/>
        <v>2727.39</v>
      </c>
      <c r="R48" s="364">
        <f t="shared" si="24"/>
        <v>2727.39</v>
      </c>
      <c r="S48" s="371">
        <f t="shared" si="25"/>
        <v>2727.39</v>
      </c>
      <c r="T48" s="370"/>
      <c r="U48" s="354">
        <f t="shared" si="27"/>
        <v>1119.2919999999999</v>
      </c>
      <c r="V48" s="354">
        <v>1119.2919999999999</v>
      </c>
      <c r="W48" s="354"/>
      <c r="X48" s="122">
        <f t="shared" si="26"/>
        <v>41.038941992161007</v>
      </c>
      <c r="Y48" s="44"/>
    </row>
    <row r="49" spans="1:25" ht="38.25" customHeight="1">
      <c r="A49" s="36" t="s">
        <v>358</v>
      </c>
      <c r="B49" s="103" t="s">
        <v>359</v>
      </c>
      <c r="C49" s="132" t="s">
        <v>360</v>
      </c>
      <c r="D49" s="93" t="s">
        <v>62</v>
      </c>
      <c r="E49" s="380">
        <v>7985613</v>
      </c>
      <c r="F49" s="80" t="s">
        <v>328</v>
      </c>
      <c r="G49" s="41" t="s">
        <v>89</v>
      </c>
      <c r="H49" s="112" t="s">
        <v>361</v>
      </c>
      <c r="I49" s="102">
        <v>5500</v>
      </c>
      <c r="J49" s="102">
        <v>5000</v>
      </c>
      <c r="K49" s="102">
        <v>5500</v>
      </c>
      <c r="L49" s="94">
        <v>2202.5100000000002</v>
      </c>
      <c r="M49" s="102">
        <v>5500</v>
      </c>
      <c r="N49" s="102">
        <v>5000</v>
      </c>
      <c r="O49" s="44"/>
      <c r="P49" s="44"/>
      <c r="Q49" s="110">
        <f t="shared" si="23"/>
        <v>2797.49</v>
      </c>
      <c r="R49" s="364">
        <f t="shared" si="24"/>
        <v>2797.49</v>
      </c>
      <c r="S49" s="371">
        <f t="shared" si="25"/>
        <v>2797.49</v>
      </c>
      <c r="T49" s="370"/>
      <c r="U49" s="354">
        <f t="shared" si="27"/>
        <v>2506.59</v>
      </c>
      <c r="V49" s="354">
        <v>2506.59</v>
      </c>
      <c r="W49" s="354"/>
      <c r="X49" s="122">
        <f t="shared" si="26"/>
        <v>89.601392677006899</v>
      </c>
      <c r="Y49" s="44"/>
    </row>
    <row r="50" spans="1:25" ht="38.25" customHeight="1">
      <c r="A50" s="36" t="s">
        <v>362</v>
      </c>
      <c r="B50" s="103" t="s">
        <v>363</v>
      </c>
      <c r="C50" s="132" t="s">
        <v>364</v>
      </c>
      <c r="D50" s="93" t="s">
        <v>65</v>
      </c>
      <c r="E50" s="93">
        <v>7985605</v>
      </c>
      <c r="F50" s="80" t="s">
        <v>328</v>
      </c>
      <c r="G50" s="49" t="s">
        <v>89</v>
      </c>
      <c r="H50" s="101" t="s">
        <v>365</v>
      </c>
      <c r="I50" s="102">
        <v>5500</v>
      </c>
      <c r="J50" s="102">
        <v>5000</v>
      </c>
      <c r="K50" s="102">
        <v>5500</v>
      </c>
      <c r="L50" s="94">
        <v>2299.81</v>
      </c>
      <c r="M50" s="102">
        <v>5500</v>
      </c>
      <c r="N50" s="102">
        <v>5000</v>
      </c>
      <c r="O50" s="44"/>
      <c r="P50" s="44"/>
      <c r="Q50" s="110">
        <f t="shared" si="23"/>
        <v>2700.19</v>
      </c>
      <c r="R50" s="364">
        <f t="shared" si="24"/>
        <v>2700.19</v>
      </c>
      <c r="S50" s="371">
        <f t="shared" si="25"/>
        <v>2700.19</v>
      </c>
      <c r="T50" s="370"/>
      <c r="U50" s="354">
        <f t="shared" si="27"/>
        <v>0</v>
      </c>
      <c r="V50" s="354"/>
      <c r="W50" s="354"/>
      <c r="X50" s="122">
        <f t="shared" si="26"/>
        <v>0</v>
      </c>
      <c r="Y50" s="44"/>
    </row>
    <row r="51" spans="1:25" ht="38.25" customHeight="1">
      <c r="A51" s="36" t="s">
        <v>366</v>
      </c>
      <c r="B51" s="103" t="s">
        <v>367</v>
      </c>
      <c r="C51" s="132" t="s">
        <v>368</v>
      </c>
      <c r="D51" s="93" t="s">
        <v>66</v>
      </c>
      <c r="E51" s="93">
        <v>7986347</v>
      </c>
      <c r="F51" s="80" t="s">
        <v>328</v>
      </c>
      <c r="G51" s="49" t="s">
        <v>89</v>
      </c>
      <c r="H51" s="101" t="s">
        <v>369</v>
      </c>
      <c r="I51" s="102">
        <v>5500</v>
      </c>
      <c r="J51" s="102">
        <v>5000</v>
      </c>
      <c r="K51" s="102">
        <v>5500</v>
      </c>
      <c r="L51" s="94">
        <v>2281.06</v>
      </c>
      <c r="M51" s="102">
        <v>5500</v>
      </c>
      <c r="N51" s="102">
        <v>5000</v>
      </c>
      <c r="O51" s="44"/>
      <c r="P51" s="44"/>
      <c r="Q51" s="110">
        <f t="shared" si="23"/>
        <v>2718.94</v>
      </c>
      <c r="R51" s="364">
        <f t="shared" si="24"/>
        <v>2718.94</v>
      </c>
      <c r="S51" s="371">
        <f t="shared" si="25"/>
        <v>2718.94</v>
      </c>
      <c r="T51" s="370"/>
      <c r="U51" s="354">
        <f t="shared" si="27"/>
        <v>2421.3110000000001</v>
      </c>
      <c r="V51" s="354">
        <v>2421.3110000000001</v>
      </c>
      <c r="W51" s="354"/>
      <c r="X51" s="122">
        <f t="shared" si="26"/>
        <v>89.053491434161842</v>
      </c>
      <c r="Y51" s="44"/>
    </row>
    <row r="52" spans="1:25" ht="15">
      <c r="A52" s="113" t="s">
        <v>97</v>
      </c>
      <c r="B52" s="46" t="s">
        <v>312</v>
      </c>
      <c r="C52" s="52"/>
      <c r="D52" s="47"/>
      <c r="E52" s="47"/>
      <c r="F52" s="46"/>
      <c r="G52" s="87"/>
      <c r="H52" s="88"/>
      <c r="I52" s="89">
        <f>SUM(I53:I54)</f>
        <v>24223.257368507999</v>
      </c>
      <c r="J52" s="89">
        <f t="shared" ref="J52:Q52" si="28">SUM(J53:J54)</f>
        <v>22021.14306228</v>
      </c>
      <c r="K52" s="89">
        <f t="shared" si="28"/>
        <v>0</v>
      </c>
      <c r="L52" s="89">
        <f t="shared" si="28"/>
        <v>0</v>
      </c>
      <c r="M52" s="89">
        <f t="shared" si="28"/>
        <v>24223.257368507999</v>
      </c>
      <c r="N52" s="89">
        <f t="shared" si="28"/>
        <v>22021.14306228</v>
      </c>
      <c r="O52" s="89">
        <f t="shared" si="28"/>
        <v>0</v>
      </c>
      <c r="P52" s="89">
        <f t="shared" si="28"/>
        <v>0</v>
      </c>
      <c r="Q52" s="89">
        <f t="shared" si="28"/>
        <v>6087.4000000000005</v>
      </c>
      <c r="R52" s="365">
        <f>SUM(R53:R54)</f>
        <v>5534</v>
      </c>
      <c r="S52" s="365">
        <f>SUM(S53:S54)</f>
        <v>5534</v>
      </c>
      <c r="T52" s="369">
        <f t="shared" ref="T52:W52" si="29">SUM(T53:T54)</f>
        <v>0</v>
      </c>
      <c r="U52" s="353">
        <f>SUM(U53:U54)</f>
        <v>1768.193</v>
      </c>
      <c r="V52" s="353">
        <f>SUM(V53:V54)</f>
        <v>1768.193</v>
      </c>
      <c r="W52" s="353">
        <f t="shared" si="29"/>
        <v>0</v>
      </c>
      <c r="X52" s="337">
        <f t="shared" si="26"/>
        <v>31.951445608962775</v>
      </c>
      <c r="Y52" s="46"/>
    </row>
    <row r="53" spans="1:25" ht="41.65">
      <c r="A53" s="114" t="s">
        <v>370</v>
      </c>
      <c r="B53" s="55" t="s">
        <v>371</v>
      </c>
      <c r="C53" s="56" t="s">
        <v>67</v>
      </c>
      <c r="D53" s="62" t="s">
        <v>51</v>
      </c>
      <c r="E53" s="62"/>
      <c r="F53" s="62"/>
      <c r="G53" s="49" t="s">
        <v>319</v>
      </c>
      <c r="H53" s="50"/>
      <c r="I53" s="102">
        <v>4516.2005263319998</v>
      </c>
      <c r="J53" s="102">
        <v>4105.6368421199995</v>
      </c>
      <c r="K53" s="44"/>
      <c r="L53" s="44"/>
      <c r="M53" s="102">
        <v>4516.2005263319998</v>
      </c>
      <c r="N53" s="102">
        <v>4105.6368421199995</v>
      </c>
      <c r="O53" s="44"/>
      <c r="P53" s="44"/>
      <c r="Q53" s="102">
        <f>R53+(R53*10%)</f>
        <v>666.6</v>
      </c>
      <c r="R53" s="102">
        <v>606</v>
      </c>
      <c r="S53" s="102">
        <v>606</v>
      </c>
      <c r="T53" s="370"/>
      <c r="U53" s="354">
        <f t="shared" si="27"/>
        <v>0</v>
      </c>
      <c r="V53" s="354"/>
      <c r="W53" s="354"/>
      <c r="X53" s="122">
        <f t="shared" si="26"/>
        <v>0</v>
      </c>
      <c r="Y53" s="44"/>
    </row>
    <row r="54" spans="1:25" ht="58.15">
      <c r="A54" s="114" t="s">
        <v>372</v>
      </c>
      <c r="B54" s="55" t="s">
        <v>373</v>
      </c>
      <c r="C54" s="56" t="s">
        <v>67</v>
      </c>
      <c r="D54" s="62" t="s">
        <v>374</v>
      </c>
      <c r="E54" s="60">
        <v>7994274</v>
      </c>
      <c r="F54" s="60" t="s">
        <v>192</v>
      </c>
      <c r="G54" s="41" t="s">
        <v>319</v>
      </c>
      <c r="H54" s="42" t="s">
        <v>375</v>
      </c>
      <c r="I54" s="102">
        <v>19707.056842176</v>
      </c>
      <c r="J54" s="102">
        <v>17915.506220160001</v>
      </c>
      <c r="K54" s="44"/>
      <c r="L54" s="44"/>
      <c r="M54" s="102">
        <v>19707.056842176</v>
      </c>
      <c r="N54" s="102">
        <v>17915.506220160001</v>
      </c>
      <c r="O54" s="44"/>
      <c r="P54" s="44"/>
      <c r="Q54" s="102">
        <f>R54+(R54*10%)</f>
        <v>5420.8</v>
      </c>
      <c r="R54" s="102">
        <v>4928</v>
      </c>
      <c r="S54" s="102">
        <v>4928</v>
      </c>
      <c r="T54" s="370"/>
      <c r="U54" s="354">
        <f t="shared" si="27"/>
        <v>1768.193</v>
      </c>
      <c r="V54" s="354">
        <v>1768.193</v>
      </c>
      <c r="W54" s="354"/>
      <c r="X54" s="122">
        <f>U54/R54*100</f>
        <v>35.880539772727275</v>
      </c>
      <c r="Y54" s="44"/>
    </row>
    <row r="55" spans="1:25" ht="15.4">
      <c r="A55" s="90">
        <v>4</v>
      </c>
      <c r="B55" s="96" t="s">
        <v>376</v>
      </c>
      <c r="C55" s="49"/>
      <c r="D55" s="39"/>
      <c r="E55" s="39"/>
      <c r="F55" s="44"/>
      <c r="G55" s="91"/>
      <c r="H55" s="50"/>
      <c r="I55" s="89">
        <f>SUM(I56:I62)</f>
        <v>35038</v>
      </c>
      <c r="J55" s="89">
        <f t="shared" ref="J55:S55" si="30">SUM(J56:J62)</f>
        <v>31859</v>
      </c>
      <c r="K55" s="89">
        <f t="shared" si="30"/>
        <v>35038</v>
      </c>
      <c r="L55" s="89">
        <f t="shared" si="30"/>
        <v>8678</v>
      </c>
      <c r="M55" s="89">
        <f t="shared" si="30"/>
        <v>35038</v>
      </c>
      <c r="N55" s="89">
        <f t="shared" si="30"/>
        <v>31859</v>
      </c>
      <c r="O55" s="89">
        <f t="shared" si="30"/>
        <v>0</v>
      </c>
      <c r="P55" s="89">
        <f t="shared" si="30"/>
        <v>0</v>
      </c>
      <c r="Q55" s="89">
        <f t="shared" si="30"/>
        <v>11633</v>
      </c>
      <c r="R55" s="365">
        <f t="shared" si="30"/>
        <v>11633</v>
      </c>
      <c r="S55" s="365">
        <f t="shared" si="30"/>
        <v>11633</v>
      </c>
      <c r="T55" s="370"/>
      <c r="U55" s="354">
        <f>V55+W55</f>
        <v>0</v>
      </c>
      <c r="V55" s="354"/>
      <c r="W55" s="354"/>
      <c r="X55" s="121"/>
      <c r="Y55" s="44"/>
    </row>
    <row r="56" spans="1:25" ht="37.5" customHeight="1">
      <c r="A56" s="93" t="s">
        <v>98</v>
      </c>
      <c r="B56" s="103" t="s">
        <v>377</v>
      </c>
      <c r="C56" s="466" t="s">
        <v>67</v>
      </c>
      <c r="D56" s="62" t="s">
        <v>22</v>
      </c>
      <c r="E56" s="62">
        <v>7970456</v>
      </c>
      <c r="F56" s="62" t="s">
        <v>378</v>
      </c>
      <c r="G56" s="56" t="s">
        <v>93</v>
      </c>
      <c r="H56" s="63" t="s">
        <v>379</v>
      </c>
      <c r="I56" s="102">
        <f>1229+765+765+2556</f>
        <v>5315</v>
      </c>
      <c r="J56" s="102">
        <f>1117+696+696+2324</f>
        <v>4833</v>
      </c>
      <c r="K56" s="102">
        <f>1229+765+765+2556</f>
        <v>5315</v>
      </c>
      <c r="L56" s="102">
        <f>670+696</f>
        <v>1366</v>
      </c>
      <c r="M56" s="102">
        <f>1229+765+765+2556</f>
        <v>5315</v>
      </c>
      <c r="N56" s="102">
        <f>1117+696+696+2324</f>
        <v>4833</v>
      </c>
      <c r="O56" s="44"/>
      <c r="P56" s="44"/>
      <c r="Q56" s="106">
        <f>R56</f>
        <v>1437</v>
      </c>
      <c r="R56" s="102">
        <v>1437</v>
      </c>
      <c r="S56" s="102">
        <v>1437</v>
      </c>
      <c r="T56" s="370"/>
      <c r="U56" s="354">
        <f t="shared" si="27"/>
        <v>0</v>
      </c>
      <c r="V56" s="354"/>
      <c r="W56" s="354"/>
      <c r="X56" s="122">
        <f>U56/R56*100</f>
        <v>0</v>
      </c>
      <c r="Y56" s="44"/>
    </row>
    <row r="57" spans="1:25" ht="37.5" customHeight="1">
      <c r="A57" s="93" t="s">
        <v>101</v>
      </c>
      <c r="B57" s="103" t="s">
        <v>380</v>
      </c>
      <c r="C57" s="460"/>
      <c r="D57" s="62" t="s">
        <v>21</v>
      </c>
      <c r="E57" s="62">
        <v>7974807</v>
      </c>
      <c r="F57" s="62" t="s">
        <v>378</v>
      </c>
      <c r="G57" s="56" t="s">
        <v>93</v>
      </c>
      <c r="H57" s="63" t="s">
        <v>381</v>
      </c>
      <c r="I57" s="102">
        <f>983+765+1917</f>
        <v>3665</v>
      </c>
      <c r="J57" s="102">
        <f>894+696+1743</f>
        <v>3333</v>
      </c>
      <c r="K57" s="102">
        <f>983+765+1917</f>
        <v>3665</v>
      </c>
      <c r="L57" s="102">
        <f>696</f>
        <v>696</v>
      </c>
      <c r="M57" s="102">
        <f>983+765+1917</f>
        <v>3665</v>
      </c>
      <c r="N57" s="102">
        <f>894+696+1743</f>
        <v>3333</v>
      </c>
      <c r="O57" s="44"/>
      <c r="P57" s="44"/>
      <c r="Q57" s="106">
        <f t="shared" ref="Q57:Q62" si="31">R57</f>
        <v>1637</v>
      </c>
      <c r="R57" s="102">
        <v>1637</v>
      </c>
      <c r="S57" s="102">
        <v>1637</v>
      </c>
      <c r="T57" s="370"/>
      <c r="U57" s="354">
        <f t="shared" si="27"/>
        <v>0</v>
      </c>
      <c r="V57" s="354"/>
      <c r="W57" s="354"/>
      <c r="X57" s="122">
        <f t="shared" ref="X57:X119" si="32">U57/R57*100</f>
        <v>0</v>
      </c>
      <c r="Y57" s="44"/>
    </row>
    <row r="58" spans="1:25" ht="44.25" customHeight="1">
      <c r="A58" s="93" t="s">
        <v>102</v>
      </c>
      <c r="B58" s="103" t="s">
        <v>382</v>
      </c>
      <c r="C58" s="460"/>
      <c r="D58" s="62" t="s">
        <v>19</v>
      </c>
      <c r="E58" s="62">
        <v>7971598</v>
      </c>
      <c r="F58" s="62" t="s">
        <v>378</v>
      </c>
      <c r="G58" s="56" t="s">
        <v>93</v>
      </c>
      <c r="H58" s="63" t="s">
        <v>383</v>
      </c>
      <c r="I58" s="102">
        <f>4179+1530+765+2556</f>
        <v>9030</v>
      </c>
      <c r="J58" s="102">
        <f>3799+1391+696+2324</f>
        <v>8210</v>
      </c>
      <c r="K58" s="102">
        <f>4179+1530+765+2556</f>
        <v>9030</v>
      </c>
      <c r="L58" s="102">
        <v>1391</v>
      </c>
      <c r="M58" s="102">
        <f>4179+1530+765+2556</f>
        <v>9030</v>
      </c>
      <c r="N58" s="102">
        <f>3799+1391+696+2324</f>
        <v>8210</v>
      </c>
      <c r="O58" s="44"/>
      <c r="P58" s="44"/>
      <c r="Q58" s="106">
        <f t="shared" si="31"/>
        <v>3105</v>
      </c>
      <c r="R58" s="102">
        <v>3105</v>
      </c>
      <c r="S58" s="102">
        <v>3105</v>
      </c>
      <c r="T58" s="364"/>
      <c r="U58" s="349">
        <f t="shared" si="27"/>
        <v>0</v>
      </c>
      <c r="V58" s="349"/>
      <c r="W58" s="349"/>
      <c r="X58" s="122">
        <f t="shared" si="32"/>
        <v>0</v>
      </c>
      <c r="Y58" s="44"/>
    </row>
    <row r="59" spans="1:25" ht="34.5" customHeight="1">
      <c r="A59" s="93" t="s">
        <v>103</v>
      </c>
      <c r="B59" s="103" t="s">
        <v>384</v>
      </c>
      <c r="C59" s="460"/>
      <c r="D59" s="62" t="s">
        <v>23</v>
      </c>
      <c r="E59" s="62">
        <v>7970457</v>
      </c>
      <c r="F59" s="62" t="s">
        <v>378</v>
      </c>
      <c r="G59" s="56" t="s">
        <v>93</v>
      </c>
      <c r="H59" s="63" t="s">
        <v>385</v>
      </c>
      <c r="I59" s="102">
        <f>246+765+765+1917</f>
        <v>3693</v>
      </c>
      <c r="J59" s="102">
        <f>223+696+696+1743</f>
        <v>3358</v>
      </c>
      <c r="K59" s="102">
        <f>246+765+765+1917</f>
        <v>3693</v>
      </c>
      <c r="L59" s="102">
        <f>223+696</f>
        <v>919</v>
      </c>
      <c r="M59" s="102">
        <f>246+765+765+1917</f>
        <v>3693</v>
      </c>
      <c r="N59" s="102">
        <f>223+696+696+1743</f>
        <v>3358</v>
      </c>
      <c r="O59" s="44"/>
      <c r="P59" s="44"/>
      <c r="Q59" s="106">
        <f t="shared" si="31"/>
        <v>1135</v>
      </c>
      <c r="R59" s="102">
        <v>1135</v>
      </c>
      <c r="S59" s="102">
        <v>1135</v>
      </c>
      <c r="T59" s="364"/>
      <c r="U59" s="349">
        <f t="shared" si="27"/>
        <v>0</v>
      </c>
      <c r="V59" s="349"/>
      <c r="W59" s="349"/>
      <c r="X59" s="122">
        <f t="shared" si="32"/>
        <v>0</v>
      </c>
      <c r="Y59" s="44"/>
    </row>
    <row r="60" spans="1:25" ht="45.75" customHeight="1">
      <c r="A60" s="93" t="s">
        <v>386</v>
      </c>
      <c r="B60" s="103" t="s">
        <v>387</v>
      </c>
      <c r="C60" s="460"/>
      <c r="D60" s="62" t="s">
        <v>388</v>
      </c>
      <c r="E60" s="62">
        <v>7974808</v>
      </c>
      <c r="F60" s="62" t="s">
        <v>378</v>
      </c>
      <c r="G60" s="56" t="s">
        <v>93</v>
      </c>
      <c r="H60" s="63" t="s">
        <v>389</v>
      </c>
      <c r="I60" s="102">
        <f>492+765+765+1917</f>
        <v>3939</v>
      </c>
      <c r="J60" s="102">
        <f>447+696+696+1743</f>
        <v>3582</v>
      </c>
      <c r="K60" s="102">
        <f>492+765+765+1917</f>
        <v>3939</v>
      </c>
      <c r="L60" s="102">
        <f>696</f>
        <v>696</v>
      </c>
      <c r="M60" s="102">
        <f>492+765+765+1917</f>
        <v>3939</v>
      </c>
      <c r="N60" s="102">
        <f>447+696+696+1743</f>
        <v>3582</v>
      </c>
      <c r="O60" s="44"/>
      <c r="P60" s="44"/>
      <c r="Q60" s="106">
        <f t="shared" si="31"/>
        <v>1386</v>
      </c>
      <c r="R60" s="102">
        <v>1386</v>
      </c>
      <c r="S60" s="102">
        <v>1386</v>
      </c>
      <c r="T60" s="364"/>
      <c r="U60" s="349">
        <f t="shared" si="27"/>
        <v>0</v>
      </c>
      <c r="V60" s="349"/>
      <c r="W60" s="349"/>
      <c r="X60" s="122">
        <f t="shared" si="32"/>
        <v>0</v>
      </c>
      <c r="Y60" s="44"/>
    </row>
    <row r="61" spans="1:25" ht="46.5" customHeight="1">
      <c r="A61" s="93" t="s">
        <v>390</v>
      </c>
      <c r="B61" s="103" t="s">
        <v>391</v>
      </c>
      <c r="C61" s="460"/>
      <c r="D61" s="62" t="s">
        <v>100</v>
      </c>
      <c r="E61" s="62">
        <v>7974806</v>
      </c>
      <c r="F61" s="62" t="s">
        <v>378</v>
      </c>
      <c r="G61" s="56" t="s">
        <v>93</v>
      </c>
      <c r="H61" s="63" t="s">
        <v>392</v>
      </c>
      <c r="I61" s="102">
        <f>492+765+765+1917</f>
        <v>3939</v>
      </c>
      <c r="J61" s="102">
        <f>447+696+696+1743</f>
        <v>3582</v>
      </c>
      <c r="K61" s="102">
        <f>492+765+765+1917</f>
        <v>3939</v>
      </c>
      <c r="L61" s="102">
        <f>447+696</f>
        <v>1143</v>
      </c>
      <c r="M61" s="102">
        <f>492+765+765+1917</f>
        <v>3939</v>
      </c>
      <c r="N61" s="102">
        <f>447+696+696+1743</f>
        <v>3582</v>
      </c>
      <c r="O61" s="44"/>
      <c r="P61" s="44"/>
      <c r="Q61" s="106">
        <f t="shared" si="31"/>
        <v>1439</v>
      </c>
      <c r="R61" s="102">
        <v>1439</v>
      </c>
      <c r="S61" s="102">
        <v>1439</v>
      </c>
      <c r="T61" s="364"/>
      <c r="U61" s="349">
        <f t="shared" si="27"/>
        <v>0</v>
      </c>
      <c r="V61" s="349"/>
      <c r="W61" s="349"/>
      <c r="X61" s="122">
        <f t="shared" si="32"/>
        <v>0</v>
      </c>
      <c r="Y61" s="44"/>
    </row>
    <row r="62" spans="1:25" ht="20.25" customHeight="1">
      <c r="A62" s="93" t="s">
        <v>393</v>
      </c>
      <c r="B62" s="103" t="s">
        <v>394</v>
      </c>
      <c r="C62" s="461"/>
      <c r="D62" s="62" t="s">
        <v>19</v>
      </c>
      <c r="E62" s="62">
        <v>7982837</v>
      </c>
      <c r="F62" s="62" t="s">
        <v>395</v>
      </c>
      <c r="G62" s="56" t="s">
        <v>93</v>
      </c>
      <c r="H62" s="63" t="s">
        <v>396</v>
      </c>
      <c r="I62" s="102">
        <f>983+4474</f>
        <v>5457</v>
      </c>
      <c r="J62" s="102">
        <f>894+4067</f>
        <v>4961</v>
      </c>
      <c r="K62" s="102">
        <f>983+4474</f>
        <v>5457</v>
      </c>
      <c r="L62" s="102">
        <v>2467</v>
      </c>
      <c r="M62" s="102">
        <f>983+4474</f>
        <v>5457</v>
      </c>
      <c r="N62" s="102">
        <f>894+4067</f>
        <v>4961</v>
      </c>
      <c r="O62" s="44"/>
      <c r="P62" s="44"/>
      <c r="Q62" s="106">
        <f t="shared" si="31"/>
        <v>1494</v>
      </c>
      <c r="R62" s="102">
        <v>1494</v>
      </c>
      <c r="S62" s="102">
        <v>1494</v>
      </c>
      <c r="T62" s="364"/>
      <c r="U62" s="349">
        <f t="shared" si="27"/>
        <v>0</v>
      </c>
      <c r="V62" s="349"/>
      <c r="W62" s="349"/>
      <c r="X62" s="122">
        <f t="shared" si="32"/>
        <v>0</v>
      </c>
      <c r="Y62" s="44"/>
    </row>
    <row r="63" spans="1:25" ht="15.4">
      <c r="A63" s="90">
        <v>5</v>
      </c>
      <c r="B63" s="96" t="s">
        <v>38</v>
      </c>
      <c r="C63" s="134"/>
      <c r="D63" s="51"/>
      <c r="E63" s="51"/>
      <c r="F63" s="86"/>
      <c r="G63" s="115"/>
      <c r="H63" s="50"/>
      <c r="I63" s="84">
        <f>I64+I66</f>
        <v>6767.0887024888889</v>
      </c>
      <c r="J63" s="84">
        <f t="shared" ref="J63:W63" si="33">J64+J66</f>
        <v>6151.8988204444449</v>
      </c>
      <c r="K63" s="84">
        <f t="shared" si="33"/>
        <v>356.16256328888886</v>
      </c>
      <c r="L63" s="84">
        <f t="shared" si="33"/>
        <v>181.78399999999999</v>
      </c>
      <c r="M63" s="84">
        <f t="shared" si="33"/>
        <v>6767.0887024888889</v>
      </c>
      <c r="N63" s="84">
        <f t="shared" si="33"/>
        <v>6151.8988204444449</v>
      </c>
      <c r="O63" s="84">
        <f t="shared" si="33"/>
        <v>0</v>
      </c>
      <c r="P63" s="84">
        <f t="shared" si="33"/>
        <v>0</v>
      </c>
      <c r="Q63" s="84">
        <f t="shared" si="33"/>
        <v>1924.0028383111112</v>
      </c>
      <c r="R63" s="362">
        <f t="shared" si="33"/>
        <v>1762.0025937777777</v>
      </c>
      <c r="S63" s="362">
        <f t="shared" si="33"/>
        <v>1762.0025937777777</v>
      </c>
      <c r="T63" s="362">
        <f t="shared" si="33"/>
        <v>0</v>
      </c>
      <c r="U63" s="348">
        <f>U64+U66</f>
        <v>758.74700000000007</v>
      </c>
      <c r="V63" s="348">
        <f t="shared" si="33"/>
        <v>758.74700000000007</v>
      </c>
      <c r="W63" s="348">
        <f t="shared" si="33"/>
        <v>0</v>
      </c>
      <c r="X63" s="121"/>
      <c r="Y63" s="44"/>
    </row>
    <row r="64" spans="1:25" ht="30">
      <c r="A64" s="90" t="s">
        <v>104</v>
      </c>
      <c r="B64" s="96" t="s">
        <v>397</v>
      </c>
      <c r="C64" s="134"/>
      <c r="D64" s="51"/>
      <c r="E64" s="51"/>
      <c r="F64" s="86"/>
      <c r="G64" s="115"/>
      <c r="H64" s="50"/>
      <c r="I64" s="89">
        <f>I65</f>
        <v>5342.4384493333337</v>
      </c>
      <c r="J64" s="89">
        <f t="shared" ref="J64:W64" si="34">J65</f>
        <v>4856.7622266666667</v>
      </c>
      <c r="K64" s="89">
        <f t="shared" si="34"/>
        <v>0</v>
      </c>
      <c r="L64" s="89">
        <f t="shared" si="34"/>
        <v>0</v>
      </c>
      <c r="M64" s="89">
        <f t="shared" si="34"/>
        <v>5342.4384493333337</v>
      </c>
      <c r="N64" s="89">
        <f t="shared" si="34"/>
        <v>4856.7622266666667</v>
      </c>
      <c r="O64" s="89">
        <f t="shared" si="34"/>
        <v>0</v>
      </c>
      <c r="P64" s="89">
        <f t="shared" si="34"/>
        <v>0</v>
      </c>
      <c r="Q64" s="89">
        <f t="shared" si="34"/>
        <v>713.51499999999999</v>
      </c>
      <c r="R64" s="365">
        <f t="shared" si="34"/>
        <v>648.65</v>
      </c>
      <c r="S64" s="365">
        <f t="shared" si="34"/>
        <v>648.65</v>
      </c>
      <c r="T64" s="365">
        <f t="shared" si="34"/>
        <v>0</v>
      </c>
      <c r="U64" s="350">
        <f t="shared" si="34"/>
        <v>0</v>
      </c>
      <c r="V64" s="350">
        <f t="shared" si="34"/>
        <v>0</v>
      </c>
      <c r="W64" s="350">
        <f t="shared" si="34"/>
        <v>0</v>
      </c>
      <c r="X64" s="122">
        <f t="shared" si="32"/>
        <v>0</v>
      </c>
      <c r="Y64" s="44"/>
    </row>
    <row r="65" spans="1:25" ht="27.75">
      <c r="A65" s="93" t="s">
        <v>29</v>
      </c>
      <c r="B65" s="103" t="s">
        <v>398</v>
      </c>
      <c r="C65" s="132" t="s">
        <v>755</v>
      </c>
      <c r="D65" s="62" t="s">
        <v>24</v>
      </c>
      <c r="E65" s="62"/>
      <c r="F65" s="62"/>
      <c r="G65" s="56" t="s">
        <v>319</v>
      </c>
      <c r="H65" s="50"/>
      <c r="I65" s="102">
        <v>5342.4384493333337</v>
      </c>
      <c r="J65" s="102">
        <v>4856.7622266666667</v>
      </c>
      <c r="K65" s="44"/>
      <c r="L65" s="44"/>
      <c r="M65" s="102">
        <v>5342.4384493333337</v>
      </c>
      <c r="N65" s="102">
        <v>4856.7622266666667</v>
      </c>
      <c r="O65" s="44"/>
      <c r="P65" s="44"/>
      <c r="Q65" s="102">
        <f>R65+(R65*10%)</f>
        <v>713.51499999999999</v>
      </c>
      <c r="R65" s="102">
        <v>648.65</v>
      </c>
      <c r="S65" s="102">
        <v>648.65</v>
      </c>
      <c r="T65" s="364"/>
      <c r="U65" s="349">
        <f t="shared" si="27"/>
        <v>0</v>
      </c>
      <c r="V65" s="349"/>
      <c r="W65" s="349"/>
      <c r="X65" s="122">
        <f t="shared" si="32"/>
        <v>0</v>
      </c>
      <c r="Y65" s="44"/>
    </row>
    <row r="66" spans="1:25" ht="15.4">
      <c r="A66" s="90" t="s">
        <v>399</v>
      </c>
      <c r="B66" s="96" t="s">
        <v>106</v>
      </c>
      <c r="C66" s="49"/>
      <c r="D66" s="39"/>
      <c r="E66" s="39"/>
      <c r="F66" s="44"/>
      <c r="G66" s="91"/>
      <c r="H66" s="50"/>
      <c r="I66" s="89">
        <f>I67+I70</f>
        <v>1424.6502531555554</v>
      </c>
      <c r="J66" s="89">
        <f t="shared" ref="J66:U66" si="35">J67+J70</f>
        <v>1295.1365937777778</v>
      </c>
      <c r="K66" s="89">
        <f t="shared" si="35"/>
        <v>356.16256328888886</v>
      </c>
      <c r="L66" s="89">
        <f t="shared" si="35"/>
        <v>181.78399999999999</v>
      </c>
      <c r="M66" s="89">
        <f t="shared" si="35"/>
        <v>1424.6502531555554</v>
      </c>
      <c r="N66" s="89">
        <f t="shared" si="35"/>
        <v>1295.1365937777778</v>
      </c>
      <c r="O66" s="89">
        <f t="shared" si="35"/>
        <v>0</v>
      </c>
      <c r="P66" s="89">
        <f t="shared" si="35"/>
        <v>0</v>
      </c>
      <c r="Q66" s="89">
        <f t="shared" si="35"/>
        <v>1210.4878383111111</v>
      </c>
      <c r="R66" s="365">
        <f t="shared" si="35"/>
        <v>1113.3525937777777</v>
      </c>
      <c r="S66" s="365">
        <f t="shared" si="35"/>
        <v>1113.3525937777777</v>
      </c>
      <c r="T66" s="365">
        <f t="shared" si="35"/>
        <v>0</v>
      </c>
      <c r="U66" s="350">
        <f t="shared" si="35"/>
        <v>758.74700000000007</v>
      </c>
      <c r="V66" s="350">
        <f>V67+V70</f>
        <v>758.74700000000007</v>
      </c>
      <c r="W66" s="349"/>
      <c r="X66" s="122">
        <f t="shared" si="32"/>
        <v>68.149749166654743</v>
      </c>
      <c r="Y66" s="44"/>
    </row>
    <row r="67" spans="1:25" ht="15">
      <c r="A67" s="46" t="s">
        <v>400</v>
      </c>
      <c r="B67" s="46" t="s">
        <v>204</v>
      </c>
      <c r="C67" s="52"/>
      <c r="D67" s="47"/>
      <c r="E67" s="47"/>
      <c r="F67" s="46"/>
      <c r="G67" s="87"/>
      <c r="H67" s="88"/>
      <c r="I67" s="89">
        <f>SUM(I68:I69)</f>
        <v>356.16256328888886</v>
      </c>
      <c r="J67" s="89">
        <f t="shared" ref="J67:T67" si="36">SUM(J68:J69)</f>
        <v>323.78414844444444</v>
      </c>
      <c r="K67" s="89">
        <f t="shared" si="36"/>
        <v>356.16256328888886</v>
      </c>
      <c r="L67" s="89">
        <f t="shared" si="36"/>
        <v>181.78399999999999</v>
      </c>
      <c r="M67" s="89">
        <f t="shared" si="36"/>
        <v>356.16256328888886</v>
      </c>
      <c r="N67" s="89">
        <f t="shared" si="36"/>
        <v>323.78414844444444</v>
      </c>
      <c r="O67" s="89">
        <f t="shared" si="36"/>
        <v>0</v>
      </c>
      <c r="P67" s="89">
        <f t="shared" si="36"/>
        <v>0</v>
      </c>
      <c r="Q67" s="89">
        <f t="shared" si="36"/>
        <v>142.00014844444445</v>
      </c>
      <c r="R67" s="365">
        <f t="shared" si="36"/>
        <v>142.00014844444445</v>
      </c>
      <c r="S67" s="365">
        <f t="shared" si="36"/>
        <v>142.00014844444445</v>
      </c>
      <c r="T67" s="365">
        <f t="shared" si="36"/>
        <v>0</v>
      </c>
      <c r="U67" s="350">
        <f>SUM(U68:U69)</f>
        <v>130.12700000000001</v>
      </c>
      <c r="V67" s="350">
        <f>SUM(V68:V69)</f>
        <v>130.12700000000001</v>
      </c>
      <c r="W67" s="350"/>
      <c r="X67" s="122">
        <f t="shared" si="32"/>
        <v>91.638636596855633</v>
      </c>
      <c r="Y67" s="46"/>
    </row>
    <row r="68" spans="1:25" ht="39" customHeight="1">
      <c r="A68" s="114" t="s">
        <v>401</v>
      </c>
      <c r="B68" s="103" t="s">
        <v>402</v>
      </c>
      <c r="C68" s="467" t="s">
        <v>105</v>
      </c>
      <c r="D68" s="62" t="s">
        <v>100</v>
      </c>
      <c r="E68" s="62">
        <v>8006188</v>
      </c>
      <c r="F68" s="80">
        <v>160.161</v>
      </c>
      <c r="G68" s="56" t="s">
        <v>89</v>
      </c>
      <c r="H68" s="63" t="s">
        <v>403</v>
      </c>
      <c r="I68" s="102">
        <v>178.08128164444443</v>
      </c>
      <c r="J68" s="94">
        <v>161.89207422222222</v>
      </c>
      <c r="K68" s="102">
        <v>178.08128164444443</v>
      </c>
      <c r="L68" s="94">
        <v>90.891999999999996</v>
      </c>
      <c r="M68" s="102">
        <v>178.08128164444443</v>
      </c>
      <c r="N68" s="94">
        <v>161.89207422222222</v>
      </c>
      <c r="O68" s="44"/>
      <c r="P68" s="44"/>
      <c r="Q68" s="116">
        <f>R68</f>
        <v>71.000074222222224</v>
      </c>
      <c r="R68" s="102">
        <f>N68-L68</f>
        <v>71.000074222222224</v>
      </c>
      <c r="S68" s="102">
        <f>R68</f>
        <v>71.000074222222224</v>
      </c>
      <c r="T68" s="364"/>
      <c r="U68" s="349">
        <f t="shared" si="27"/>
        <v>71</v>
      </c>
      <c r="V68" s="377">
        <v>71</v>
      </c>
      <c r="W68" s="349"/>
      <c r="X68" s="122">
        <f t="shared" si="32"/>
        <v>99.999895461768119</v>
      </c>
      <c r="Y68" s="44"/>
    </row>
    <row r="69" spans="1:25" ht="39" customHeight="1">
      <c r="A69" s="114" t="s">
        <v>404</v>
      </c>
      <c r="B69" s="103" t="s">
        <v>405</v>
      </c>
      <c r="C69" s="468"/>
      <c r="D69" s="62" t="s">
        <v>17</v>
      </c>
      <c r="E69" s="62">
        <v>8006200</v>
      </c>
      <c r="F69" s="80">
        <v>160.161</v>
      </c>
      <c r="G69" s="56" t="s">
        <v>89</v>
      </c>
      <c r="H69" s="63" t="s">
        <v>406</v>
      </c>
      <c r="I69" s="102">
        <v>178.08128164444443</v>
      </c>
      <c r="J69" s="94">
        <v>161.89207422222222</v>
      </c>
      <c r="K69" s="102">
        <v>178.08128164444443</v>
      </c>
      <c r="L69" s="94">
        <v>90.891999999999996</v>
      </c>
      <c r="M69" s="102">
        <v>178.08128164444443</v>
      </c>
      <c r="N69" s="94">
        <v>161.89207422222222</v>
      </c>
      <c r="O69" s="44"/>
      <c r="P69" s="44"/>
      <c r="Q69" s="116">
        <f>R69</f>
        <v>71.000074222222224</v>
      </c>
      <c r="R69" s="102">
        <f>N69-L69</f>
        <v>71.000074222222224</v>
      </c>
      <c r="S69" s="102">
        <f>R69</f>
        <v>71.000074222222224</v>
      </c>
      <c r="T69" s="364"/>
      <c r="U69" s="349">
        <f t="shared" si="27"/>
        <v>59.127000000000002</v>
      </c>
      <c r="V69" s="377">
        <v>59.127000000000002</v>
      </c>
      <c r="W69" s="349"/>
      <c r="X69" s="122">
        <f t="shared" si="32"/>
        <v>83.277377731943162</v>
      </c>
      <c r="Y69" s="44"/>
    </row>
    <row r="70" spans="1:25" ht="15">
      <c r="A70" s="46" t="s">
        <v>407</v>
      </c>
      <c r="B70" s="46" t="s">
        <v>312</v>
      </c>
      <c r="C70" s="52"/>
      <c r="D70" s="47"/>
      <c r="E70" s="47"/>
      <c r="F70" s="46"/>
      <c r="G70" s="87"/>
      <c r="H70" s="88"/>
      <c r="I70" s="89">
        <f>SUM(I71:I76)</f>
        <v>1068.4876898666666</v>
      </c>
      <c r="J70" s="89">
        <f t="shared" ref="J70:S70" si="37">SUM(J71:J76)</f>
        <v>971.35244533333321</v>
      </c>
      <c r="K70" s="89">
        <f t="shared" si="37"/>
        <v>0</v>
      </c>
      <c r="L70" s="89">
        <f t="shared" si="37"/>
        <v>0</v>
      </c>
      <c r="M70" s="89">
        <f t="shared" si="37"/>
        <v>1068.4876898666666</v>
      </c>
      <c r="N70" s="89">
        <f t="shared" si="37"/>
        <v>971.35244533333321</v>
      </c>
      <c r="O70" s="89">
        <f t="shared" si="37"/>
        <v>0</v>
      </c>
      <c r="P70" s="89">
        <f t="shared" si="37"/>
        <v>0</v>
      </c>
      <c r="Q70" s="89">
        <f t="shared" si="37"/>
        <v>1068.4876898666666</v>
      </c>
      <c r="R70" s="365">
        <f t="shared" si="37"/>
        <v>971.35244533333321</v>
      </c>
      <c r="S70" s="365">
        <f t="shared" si="37"/>
        <v>971.35244533333321</v>
      </c>
      <c r="T70" s="365"/>
      <c r="U70" s="350">
        <f t="shared" si="27"/>
        <v>628.62</v>
      </c>
      <c r="V70" s="378">
        <f>SUM(V71:V76)</f>
        <v>628.62</v>
      </c>
      <c r="W70" s="350"/>
      <c r="X70" s="122">
        <f t="shared" si="32"/>
        <v>64.715953825007389</v>
      </c>
      <c r="Y70" s="46"/>
    </row>
    <row r="71" spans="1:25" ht="42" customHeight="1">
      <c r="A71" s="114" t="s">
        <v>408</v>
      </c>
      <c r="B71" s="103" t="s">
        <v>409</v>
      </c>
      <c r="C71" s="467" t="s">
        <v>105</v>
      </c>
      <c r="D71" s="62" t="s">
        <v>17</v>
      </c>
      <c r="E71" s="62">
        <v>8006205</v>
      </c>
      <c r="F71" s="80">
        <v>160.161</v>
      </c>
      <c r="G71" s="56">
        <v>2023</v>
      </c>
      <c r="H71" s="63" t="s">
        <v>410</v>
      </c>
      <c r="I71" s="102">
        <v>178.08128164444443</v>
      </c>
      <c r="J71" s="94">
        <v>161.89207422222222</v>
      </c>
      <c r="K71" s="44"/>
      <c r="L71" s="44"/>
      <c r="M71" s="102">
        <v>178.08128164444443</v>
      </c>
      <c r="N71" s="94">
        <v>161.89207422222222</v>
      </c>
      <c r="O71" s="44"/>
      <c r="P71" s="44"/>
      <c r="Q71" s="102">
        <v>178.08128164444443</v>
      </c>
      <c r="R71" s="102">
        <v>161.89207422222222</v>
      </c>
      <c r="S71" s="102">
        <v>161.89207422222222</v>
      </c>
      <c r="T71" s="364"/>
      <c r="U71" s="349">
        <f t="shared" si="27"/>
        <v>116.792</v>
      </c>
      <c r="V71" s="377">
        <v>116.792</v>
      </c>
      <c r="W71" s="349"/>
      <c r="X71" s="122">
        <f t="shared" si="32"/>
        <v>72.141888700298381</v>
      </c>
      <c r="Y71" s="44"/>
    </row>
    <row r="72" spans="1:25" ht="42" customHeight="1">
      <c r="A72" s="114" t="s">
        <v>411</v>
      </c>
      <c r="B72" s="103" t="s">
        <v>412</v>
      </c>
      <c r="C72" s="469"/>
      <c r="D72" s="62" t="s">
        <v>296</v>
      </c>
      <c r="E72" s="62">
        <v>8006189</v>
      </c>
      <c r="F72" s="80">
        <v>160.161</v>
      </c>
      <c r="G72" s="56">
        <v>2023</v>
      </c>
      <c r="H72" s="63" t="s">
        <v>413</v>
      </c>
      <c r="I72" s="102">
        <v>178.08128164444443</v>
      </c>
      <c r="J72" s="94">
        <v>161.89207422222222</v>
      </c>
      <c r="K72" s="44"/>
      <c r="L72" s="44"/>
      <c r="M72" s="102">
        <v>178.08128164444443</v>
      </c>
      <c r="N72" s="94">
        <v>161.89207422222222</v>
      </c>
      <c r="O72" s="44"/>
      <c r="P72" s="44"/>
      <c r="Q72" s="102">
        <v>178.08128164444443</v>
      </c>
      <c r="R72" s="102">
        <v>161.89207422222222</v>
      </c>
      <c r="S72" s="102">
        <v>161.89207422222222</v>
      </c>
      <c r="T72" s="364"/>
      <c r="U72" s="349">
        <f t="shared" si="27"/>
        <v>109.127</v>
      </c>
      <c r="V72" s="377">
        <v>109.127</v>
      </c>
      <c r="W72" s="349"/>
      <c r="X72" s="122">
        <f t="shared" si="32"/>
        <v>67.40725296422238</v>
      </c>
      <c r="Y72" s="44"/>
    </row>
    <row r="73" spans="1:25" ht="42" customHeight="1">
      <c r="A73" s="114" t="s">
        <v>414</v>
      </c>
      <c r="B73" s="103" t="s">
        <v>415</v>
      </c>
      <c r="C73" s="469"/>
      <c r="D73" s="62" t="s">
        <v>19</v>
      </c>
      <c r="E73" s="62">
        <v>8006198</v>
      </c>
      <c r="F73" s="80">
        <v>160.161</v>
      </c>
      <c r="G73" s="56">
        <v>2023</v>
      </c>
      <c r="H73" s="63" t="s">
        <v>416</v>
      </c>
      <c r="I73" s="102">
        <v>178.08128164444443</v>
      </c>
      <c r="J73" s="94">
        <v>161.89207422222222</v>
      </c>
      <c r="K73" s="44"/>
      <c r="L73" s="44"/>
      <c r="M73" s="102">
        <v>178.08128164444443</v>
      </c>
      <c r="N73" s="94">
        <v>161.89207422222222</v>
      </c>
      <c r="O73" s="44"/>
      <c r="P73" s="44"/>
      <c r="Q73" s="102">
        <v>178.08128164444443</v>
      </c>
      <c r="R73" s="102">
        <v>161.89207422222222</v>
      </c>
      <c r="S73" s="102">
        <v>161.89207422222222</v>
      </c>
      <c r="T73" s="364"/>
      <c r="U73" s="349">
        <f t="shared" si="27"/>
        <v>34.4</v>
      </c>
      <c r="V73" s="377">
        <v>34.4</v>
      </c>
      <c r="W73" s="349"/>
      <c r="X73" s="122">
        <f t="shared" si="32"/>
        <v>21.24872398186746</v>
      </c>
      <c r="Y73" s="44"/>
    </row>
    <row r="74" spans="1:25" ht="42" customHeight="1">
      <c r="A74" s="114" t="s">
        <v>417</v>
      </c>
      <c r="B74" s="103" t="s">
        <v>418</v>
      </c>
      <c r="C74" s="469"/>
      <c r="D74" s="62" t="s">
        <v>19</v>
      </c>
      <c r="E74" s="62">
        <v>8006199</v>
      </c>
      <c r="F74" s="80">
        <v>160.161</v>
      </c>
      <c r="G74" s="56">
        <v>2023</v>
      </c>
      <c r="H74" s="63" t="s">
        <v>419</v>
      </c>
      <c r="I74" s="102">
        <v>178.08128164444443</v>
      </c>
      <c r="J74" s="94">
        <v>161.89207422222222</v>
      </c>
      <c r="K74" s="44"/>
      <c r="L74" s="44"/>
      <c r="M74" s="102">
        <v>178.08128164444443</v>
      </c>
      <c r="N74" s="94">
        <v>161.89207422222222</v>
      </c>
      <c r="O74" s="44"/>
      <c r="P74" s="44"/>
      <c r="Q74" s="102">
        <v>178.08128164444443</v>
      </c>
      <c r="R74" s="102">
        <v>161.89207422222222</v>
      </c>
      <c r="S74" s="102">
        <v>161.89207422222222</v>
      </c>
      <c r="T74" s="364"/>
      <c r="U74" s="349">
        <f t="shared" si="27"/>
        <v>95.126999999999995</v>
      </c>
      <c r="V74" s="377">
        <v>95.126999999999995</v>
      </c>
      <c r="W74" s="349"/>
      <c r="X74" s="122">
        <f t="shared" si="32"/>
        <v>58.759516459974002</v>
      </c>
      <c r="Y74" s="44"/>
    </row>
    <row r="75" spans="1:25" ht="42" customHeight="1">
      <c r="A75" s="114" t="s">
        <v>420</v>
      </c>
      <c r="B75" s="103" t="s">
        <v>421</v>
      </c>
      <c r="C75" s="469"/>
      <c r="D75" s="62" t="s">
        <v>23</v>
      </c>
      <c r="E75" s="62">
        <v>8006202</v>
      </c>
      <c r="F75" s="80">
        <v>160.161</v>
      </c>
      <c r="G75" s="56">
        <v>2023</v>
      </c>
      <c r="H75" s="63" t="s">
        <v>422</v>
      </c>
      <c r="I75" s="102">
        <v>178.08128164444443</v>
      </c>
      <c r="J75" s="94">
        <v>161.89207422222222</v>
      </c>
      <c r="K75" s="44"/>
      <c r="L75" s="44"/>
      <c r="M75" s="102">
        <v>178.08128164444443</v>
      </c>
      <c r="N75" s="94">
        <v>161.89207422222222</v>
      </c>
      <c r="O75" s="44"/>
      <c r="P75" s="44"/>
      <c r="Q75" s="102">
        <v>178.08128164444443</v>
      </c>
      <c r="R75" s="102">
        <v>161.89207422222222</v>
      </c>
      <c r="S75" s="102">
        <v>161.89207422222222</v>
      </c>
      <c r="T75" s="364"/>
      <c r="U75" s="349">
        <f t="shared" si="27"/>
        <v>126.38200000000001</v>
      </c>
      <c r="V75" s="377">
        <v>126.38200000000001</v>
      </c>
      <c r="W75" s="349"/>
      <c r="X75" s="122">
        <f t="shared" si="32"/>
        <v>78.065588205708522</v>
      </c>
      <c r="Y75" s="44"/>
    </row>
    <row r="76" spans="1:25" ht="42" customHeight="1">
      <c r="A76" s="114" t="s">
        <v>423</v>
      </c>
      <c r="B76" s="103" t="s">
        <v>424</v>
      </c>
      <c r="C76" s="468"/>
      <c r="D76" s="62" t="s">
        <v>99</v>
      </c>
      <c r="E76" s="62">
        <v>8006203</v>
      </c>
      <c r="F76" s="80">
        <v>160.161</v>
      </c>
      <c r="G76" s="56">
        <v>2023</v>
      </c>
      <c r="H76" s="63" t="s">
        <v>425</v>
      </c>
      <c r="I76" s="102">
        <v>178.08128164444443</v>
      </c>
      <c r="J76" s="94">
        <v>161.89207422222222</v>
      </c>
      <c r="K76" s="44"/>
      <c r="L76" s="44"/>
      <c r="M76" s="102">
        <v>178.08128164444443</v>
      </c>
      <c r="N76" s="94">
        <v>161.89207422222222</v>
      </c>
      <c r="O76" s="44"/>
      <c r="P76" s="44"/>
      <c r="Q76" s="102">
        <v>178.08128164444443</v>
      </c>
      <c r="R76" s="102">
        <v>161.89207422222222</v>
      </c>
      <c r="S76" s="102">
        <v>161.89207422222222</v>
      </c>
      <c r="T76" s="364"/>
      <c r="U76" s="349">
        <f t="shared" si="27"/>
        <v>146.792</v>
      </c>
      <c r="V76" s="377">
        <v>146.792</v>
      </c>
      <c r="W76" s="349"/>
      <c r="X76" s="122">
        <f t="shared" si="32"/>
        <v>90.672752637973502</v>
      </c>
      <c r="Y76" s="44"/>
    </row>
    <row r="77" spans="1:25" ht="15.4">
      <c r="A77" s="90">
        <v>6</v>
      </c>
      <c r="B77" s="96" t="s">
        <v>39</v>
      </c>
      <c r="C77" s="134"/>
      <c r="D77" s="51"/>
      <c r="E77" s="51"/>
      <c r="F77" s="86"/>
      <c r="G77" s="115"/>
      <c r="H77" s="50"/>
      <c r="I77" s="89">
        <f>I78</f>
        <v>4222.8999999999996</v>
      </c>
      <c r="J77" s="89">
        <f t="shared" ref="J77:S77" si="38">J78</f>
        <v>3839</v>
      </c>
      <c r="K77" s="89">
        <f t="shared" si="38"/>
        <v>4222.8999999999996</v>
      </c>
      <c r="L77" s="89">
        <f t="shared" si="38"/>
        <v>691</v>
      </c>
      <c r="M77" s="89">
        <f t="shared" si="38"/>
        <v>4222.8999999999996</v>
      </c>
      <c r="N77" s="89">
        <f t="shared" si="38"/>
        <v>3839</v>
      </c>
      <c r="O77" s="89">
        <f t="shared" si="38"/>
        <v>0</v>
      </c>
      <c r="P77" s="89">
        <f t="shared" si="38"/>
        <v>0</v>
      </c>
      <c r="Q77" s="89">
        <f t="shared" si="38"/>
        <v>1366</v>
      </c>
      <c r="R77" s="365">
        <f t="shared" si="38"/>
        <v>1366</v>
      </c>
      <c r="S77" s="365">
        <f t="shared" si="38"/>
        <v>1366</v>
      </c>
      <c r="T77" s="364"/>
      <c r="U77" s="349">
        <f t="shared" si="27"/>
        <v>0</v>
      </c>
      <c r="V77" s="377"/>
      <c r="W77" s="349"/>
      <c r="X77" s="122">
        <f t="shared" si="32"/>
        <v>0</v>
      </c>
      <c r="Y77" s="44"/>
    </row>
    <row r="78" spans="1:25" ht="46.5">
      <c r="A78" s="93" t="s">
        <v>29</v>
      </c>
      <c r="B78" s="103" t="s">
        <v>107</v>
      </c>
      <c r="C78" s="132" t="s">
        <v>755</v>
      </c>
      <c r="D78" s="62" t="s">
        <v>108</v>
      </c>
      <c r="E78" s="62">
        <v>7993434</v>
      </c>
      <c r="F78" s="80" t="s">
        <v>426</v>
      </c>
      <c r="G78" s="111" t="s">
        <v>93</v>
      </c>
      <c r="H78" s="63" t="s">
        <v>427</v>
      </c>
      <c r="I78" s="102">
        <v>4222.8999999999996</v>
      </c>
      <c r="J78" s="102">
        <v>3839</v>
      </c>
      <c r="K78" s="102">
        <v>4222.8999999999996</v>
      </c>
      <c r="L78" s="102">
        <v>691</v>
      </c>
      <c r="M78" s="102">
        <v>4222.8999999999996</v>
      </c>
      <c r="N78" s="102">
        <v>3839</v>
      </c>
      <c r="O78" s="44"/>
      <c r="P78" s="44"/>
      <c r="Q78" s="102">
        <f>R78</f>
        <v>1366</v>
      </c>
      <c r="R78" s="102">
        <v>1366</v>
      </c>
      <c r="S78" s="102">
        <v>1366</v>
      </c>
      <c r="T78" s="364"/>
      <c r="U78" s="349">
        <f t="shared" si="27"/>
        <v>0</v>
      </c>
      <c r="V78" s="349"/>
      <c r="W78" s="349"/>
      <c r="X78" s="122">
        <f t="shared" si="32"/>
        <v>0</v>
      </c>
      <c r="Y78" s="44"/>
    </row>
    <row r="79" spans="1:25" ht="30.75" customHeight="1">
      <c r="A79" s="212" t="s">
        <v>145</v>
      </c>
      <c r="B79" s="382" t="s">
        <v>757</v>
      </c>
      <c r="C79" s="212"/>
      <c r="D79" s="212"/>
      <c r="E79" s="212"/>
      <c r="F79" s="214"/>
      <c r="G79" s="214"/>
      <c r="H79" s="214"/>
      <c r="I79" s="215"/>
      <c r="J79" s="215"/>
      <c r="K79" s="215"/>
      <c r="L79" s="215"/>
      <c r="M79" s="215"/>
      <c r="N79" s="214"/>
      <c r="O79" s="214"/>
      <c r="P79" s="214"/>
      <c r="Q79" s="214"/>
      <c r="R79" s="372">
        <f>R80+R83+R86+R97+R108+R119</f>
        <v>20370.206064000002</v>
      </c>
      <c r="S79" s="372">
        <f t="shared" ref="S79" si="39">S80+S83+S86+S97+S108+S119</f>
        <v>0</v>
      </c>
      <c r="T79" s="372">
        <f>T80+T83+T86+T97+T108+T119</f>
        <v>20370.206064000002</v>
      </c>
      <c r="U79" s="217">
        <f t="shared" ref="U79:Y79" si="40">U80+U83+U86+U97+U108+U119</f>
        <v>5375.0350000000008</v>
      </c>
      <c r="V79" s="217">
        <f t="shared" si="40"/>
        <v>0</v>
      </c>
      <c r="W79" s="217">
        <f>W80+W83+W86+W97+W108+W119</f>
        <v>5375.0350000000008</v>
      </c>
      <c r="X79" s="218">
        <f t="shared" si="32"/>
        <v>26.386748288713829</v>
      </c>
      <c r="Y79" s="218">
        <f t="shared" si="40"/>
        <v>0</v>
      </c>
    </row>
    <row r="80" spans="1:25" ht="15">
      <c r="A80" s="147">
        <v>1</v>
      </c>
      <c r="B80" s="142" t="s">
        <v>37</v>
      </c>
      <c r="C80" s="147"/>
      <c r="D80" s="147"/>
      <c r="E80" s="147"/>
      <c r="F80" s="143"/>
      <c r="G80" s="143"/>
      <c r="H80" s="143"/>
      <c r="I80" s="198"/>
      <c r="J80" s="198"/>
      <c r="K80" s="198"/>
      <c r="L80" s="198"/>
      <c r="M80" s="198"/>
      <c r="N80" s="199"/>
      <c r="O80" s="199"/>
      <c r="P80" s="199"/>
      <c r="Q80" s="199"/>
      <c r="R80" s="373">
        <f>T80</f>
        <v>873.50299999999993</v>
      </c>
      <c r="S80" s="373"/>
      <c r="T80" s="373">
        <f>SUM(T81:T82)</f>
        <v>873.50299999999993</v>
      </c>
      <c r="U80" s="200">
        <f t="shared" ref="U80:V80" si="41">SUM(U81:U82)</f>
        <v>14.643000000000001</v>
      </c>
      <c r="V80" s="200">
        <f t="shared" si="41"/>
        <v>0</v>
      </c>
      <c r="W80" s="200">
        <f>SUM(W81:W82)</f>
        <v>14.643000000000001</v>
      </c>
      <c r="X80" s="122">
        <f t="shared" si="32"/>
        <v>1.6763537160147133</v>
      </c>
      <c r="Y80" s="199"/>
    </row>
    <row r="81" spans="1:25" ht="27.75">
      <c r="A81" s="149" t="s">
        <v>73</v>
      </c>
      <c r="B81" s="150" t="s">
        <v>86</v>
      </c>
      <c r="C81" s="464" t="s">
        <v>67</v>
      </c>
      <c r="D81" s="152" t="s">
        <v>44</v>
      </c>
      <c r="E81" s="153" t="s">
        <v>440</v>
      </c>
      <c r="F81" s="143"/>
      <c r="G81" s="143"/>
      <c r="H81" s="143"/>
      <c r="I81" s="194"/>
      <c r="J81" s="194"/>
      <c r="K81" s="194"/>
      <c r="L81" s="194"/>
      <c r="M81" s="194"/>
      <c r="N81" s="193"/>
      <c r="O81" s="193"/>
      <c r="P81" s="193"/>
      <c r="Q81" s="193"/>
      <c r="R81" s="374">
        <f t="shared" ref="R81:R120" si="42">T81</f>
        <v>589.26199999999994</v>
      </c>
      <c r="S81" s="374"/>
      <c r="T81" s="374">
        <f>Sheet1!H8</f>
        <v>589.26199999999994</v>
      </c>
      <c r="U81" s="195">
        <f>V81+W81</f>
        <v>7.423</v>
      </c>
      <c r="V81" s="195"/>
      <c r="W81" s="195">
        <v>7.423</v>
      </c>
      <c r="X81" s="122">
        <f t="shared" si="32"/>
        <v>1.2597112998971598</v>
      </c>
      <c r="Y81" s="193"/>
    </row>
    <row r="82" spans="1:25" ht="15.4">
      <c r="A82" s="149" t="s">
        <v>79</v>
      </c>
      <c r="B82" s="154" t="s">
        <v>88</v>
      </c>
      <c r="C82" s="464"/>
      <c r="D82" s="152" t="s">
        <v>46</v>
      </c>
      <c r="E82" s="153" t="s">
        <v>441</v>
      </c>
      <c r="F82" s="151"/>
      <c r="G82" s="151"/>
      <c r="H82" s="151"/>
      <c r="I82" s="194"/>
      <c r="J82" s="194"/>
      <c r="K82" s="194"/>
      <c r="L82" s="194"/>
      <c r="M82" s="194"/>
      <c r="N82" s="193"/>
      <c r="O82" s="193"/>
      <c r="P82" s="193"/>
      <c r="Q82" s="193"/>
      <c r="R82" s="374">
        <f t="shared" si="42"/>
        <v>284.24099999999999</v>
      </c>
      <c r="S82" s="374"/>
      <c r="T82" s="374">
        <f>Sheet1!H9</f>
        <v>284.24099999999999</v>
      </c>
      <c r="U82" s="195">
        <f>V82+W82</f>
        <v>7.22</v>
      </c>
      <c r="V82" s="195"/>
      <c r="W82" s="195">
        <v>7.22</v>
      </c>
      <c r="X82" s="205">
        <f t="shared" si="32"/>
        <v>2.5400980154164952</v>
      </c>
      <c r="Y82" s="193"/>
    </row>
    <row r="83" spans="1:25" ht="15">
      <c r="A83" s="148">
        <v>2</v>
      </c>
      <c r="B83" s="155" t="s">
        <v>442</v>
      </c>
      <c r="C83" s="147"/>
      <c r="D83" s="147"/>
      <c r="E83" s="147"/>
      <c r="F83" s="143"/>
      <c r="G83" s="143"/>
      <c r="H83" s="143"/>
      <c r="I83" s="198"/>
      <c r="J83" s="198"/>
      <c r="K83" s="198"/>
      <c r="L83" s="198"/>
      <c r="M83" s="198"/>
      <c r="N83" s="199"/>
      <c r="O83" s="199"/>
      <c r="P83" s="199"/>
      <c r="Q83" s="199"/>
      <c r="R83" s="373">
        <f t="shared" si="42"/>
        <v>6241.6959999999999</v>
      </c>
      <c r="S83" s="373"/>
      <c r="T83" s="373">
        <f>T84+T85</f>
        <v>6241.6959999999999</v>
      </c>
      <c r="U83" s="200">
        <f>U84+U85</f>
        <v>132.97</v>
      </c>
      <c r="V83" s="200">
        <f>V84+V85</f>
        <v>0</v>
      </c>
      <c r="W83" s="200">
        <f>W84+W85</f>
        <v>132.97</v>
      </c>
      <c r="X83" s="122">
        <f t="shared" si="32"/>
        <v>2.1303504688469288</v>
      </c>
      <c r="Y83" s="199"/>
    </row>
    <row r="84" spans="1:25" ht="27.75">
      <c r="A84" s="149" t="s">
        <v>90</v>
      </c>
      <c r="B84" s="154" t="s">
        <v>92</v>
      </c>
      <c r="C84" s="400" t="s">
        <v>67</v>
      </c>
      <c r="D84" s="152" t="s">
        <v>63</v>
      </c>
      <c r="E84" s="153" t="s">
        <v>444</v>
      </c>
      <c r="F84" s="193"/>
      <c r="G84" s="193"/>
      <c r="H84" s="193"/>
      <c r="I84" s="194"/>
      <c r="J84" s="194"/>
      <c r="K84" s="194"/>
      <c r="L84" s="194"/>
      <c r="M84" s="194"/>
      <c r="N84" s="193"/>
      <c r="O84" s="193"/>
      <c r="P84" s="193"/>
      <c r="Q84" s="193"/>
      <c r="R84" s="374">
        <f t="shared" si="42"/>
        <v>5678.1040000000003</v>
      </c>
      <c r="S84" s="374"/>
      <c r="T84" s="374">
        <f>Sheet1!H11</f>
        <v>5678.1040000000003</v>
      </c>
      <c r="U84" s="195">
        <f t="shared" ref="U84:U120" si="43">V84+W84</f>
        <v>0</v>
      </c>
      <c r="V84" s="195"/>
      <c r="W84" s="195"/>
      <c r="X84" s="122">
        <f t="shared" si="32"/>
        <v>0</v>
      </c>
      <c r="Y84" s="193"/>
    </row>
    <row r="85" spans="1:25" ht="27.75">
      <c r="A85" s="157" t="s">
        <v>91</v>
      </c>
      <c r="B85" s="150" t="s">
        <v>95</v>
      </c>
      <c r="C85" s="401"/>
      <c r="D85" s="157" t="s">
        <v>76</v>
      </c>
      <c r="E85" s="153" t="s">
        <v>445</v>
      </c>
      <c r="F85" s="143"/>
      <c r="G85" s="143"/>
      <c r="H85" s="143"/>
      <c r="I85" s="194"/>
      <c r="J85" s="194"/>
      <c r="K85" s="194"/>
      <c r="L85" s="194"/>
      <c r="M85" s="194"/>
      <c r="N85" s="193"/>
      <c r="O85" s="193"/>
      <c r="P85" s="193"/>
      <c r="Q85" s="193"/>
      <c r="R85" s="374">
        <f t="shared" si="42"/>
        <v>563.5920000000001</v>
      </c>
      <c r="S85" s="374"/>
      <c r="T85" s="374">
        <f>Sheet1!H12</f>
        <v>563.5920000000001</v>
      </c>
      <c r="U85" s="195">
        <f t="shared" si="43"/>
        <v>132.97</v>
      </c>
      <c r="V85" s="195"/>
      <c r="W85" s="195">
        <v>132.97</v>
      </c>
      <c r="X85" s="122">
        <f t="shared" si="32"/>
        <v>23.593308634615106</v>
      </c>
      <c r="Y85" s="193"/>
    </row>
    <row r="86" spans="1:25" ht="15">
      <c r="A86" s="148">
        <v>3</v>
      </c>
      <c r="B86" s="155" t="s">
        <v>33</v>
      </c>
      <c r="C86" s="147"/>
      <c r="D86" s="147"/>
      <c r="E86" s="147"/>
      <c r="F86" s="143"/>
      <c r="G86" s="143"/>
      <c r="H86" s="143"/>
      <c r="I86" s="198"/>
      <c r="J86" s="198"/>
      <c r="K86" s="198"/>
      <c r="L86" s="198"/>
      <c r="M86" s="198"/>
      <c r="N86" s="199"/>
      <c r="O86" s="199"/>
      <c r="P86" s="199"/>
      <c r="Q86" s="199"/>
      <c r="R86" s="373">
        <f t="shared" si="42"/>
        <v>8387.3981160000003</v>
      </c>
      <c r="S86" s="373"/>
      <c r="T86" s="373">
        <f>SUM(T87:T96)</f>
        <v>8387.3981160000003</v>
      </c>
      <c r="U86" s="200">
        <f>SUM(U87:U96)</f>
        <v>4157.8870000000006</v>
      </c>
      <c r="V86" s="200">
        <f t="shared" ref="V86:W86" si="44">SUM(V87:V96)</f>
        <v>0</v>
      </c>
      <c r="W86" s="200">
        <f t="shared" si="44"/>
        <v>4157.8870000000006</v>
      </c>
      <c r="X86" s="122">
        <f t="shared" si="32"/>
        <v>49.57302541855401</v>
      </c>
      <c r="Y86" s="199"/>
    </row>
    <row r="87" spans="1:25" ht="27.75">
      <c r="A87" s="157" t="s">
        <v>96</v>
      </c>
      <c r="B87" s="150" t="s">
        <v>446</v>
      </c>
      <c r="C87" s="157" t="s">
        <v>42</v>
      </c>
      <c r="D87" s="157" t="s">
        <v>42</v>
      </c>
      <c r="E87" s="149" t="s">
        <v>447</v>
      </c>
      <c r="F87" s="151"/>
      <c r="G87" s="151"/>
      <c r="H87" s="151"/>
      <c r="I87" s="194"/>
      <c r="J87" s="194"/>
      <c r="K87" s="194"/>
      <c r="L87" s="194"/>
      <c r="M87" s="194"/>
      <c r="N87" s="193"/>
      <c r="O87" s="193"/>
      <c r="P87" s="193"/>
      <c r="Q87" s="193"/>
      <c r="R87" s="374">
        <f t="shared" si="42"/>
        <v>947.33450000000016</v>
      </c>
      <c r="S87" s="374"/>
      <c r="T87" s="374">
        <f>Sheet1!H14</f>
        <v>947.33450000000016</v>
      </c>
      <c r="U87" s="195">
        <f t="shared" si="43"/>
        <v>0</v>
      </c>
      <c r="V87" s="195"/>
      <c r="W87" s="195"/>
      <c r="X87" s="122">
        <f t="shared" si="32"/>
        <v>0</v>
      </c>
      <c r="Y87" s="193"/>
    </row>
    <row r="88" spans="1:25" ht="27.75">
      <c r="A88" s="157" t="s">
        <v>97</v>
      </c>
      <c r="B88" s="150" t="s">
        <v>448</v>
      </c>
      <c r="C88" s="157" t="s">
        <v>63</v>
      </c>
      <c r="D88" s="157" t="s">
        <v>63</v>
      </c>
      <c r="E88" s="149" t="s">
        <v>449</v>
      </c>
      <c r="F88" s="151"/>
      <c r="G88" s="151"/>
      <c r="H88" s="151"/>
      <c r="I88" s="194"/>
      <c r="J88" s="194"/>
      <c r="K88" s="194"/>
      <c r="L88" s="194"/>
      <c r="M88" s="194"/>
      <c r="N88" s="193"/>
      <c r="O88" s="193"/>
      <c r="P88" s="193"/>
      <c r="Q88" s="193"/>
      <c r="R88" s="374">
        <f t="shared" si="42"/>
        <v>956.06899999999996</v>
      </c>
      <c r="S88" s="374"/>
      <c r="T88" s="374">
        <f>Sheet1!H15</f>
        <v>956.06899999999996</v>
      </c>
      <c r="U88" s="195">
        <f t="shared" si="43"/>
        <v>0</v>
      </c>
      <c r="V88" s="195"/>
      <c r="W88" s="195"/>
      <c r="X88" s="122">
        <f t="shared" si="32"/>
        <v>0</v>
      </c>
      <c r="Y88" s="193"/>
    </row>
    <row r="89" spans="1:25" ht="27.75">
      <c r="A89" s="157" t="s">
        <v>450</v>
      </c>
      <c r="B89" s="150" t="s">
        <v>451</v>
      </c>
      <c r="C89" s="149" t="s">
        <v>44</v>
      </c>
      <c r="D89" s="157" t="s">
        <v>44</v>
      </c>
      <c r="E89" s="149" t="s">
        <v>452</v>
      </c>
      <c r="F89" s="151"/>
      <c r="G89" s="151"/>
      <c r="H89" s="151"/>
      <c r="I89" s="194"/>
      <c r="J89" s="194"/>
      <c r="K89" s="194"/>
      <c r="L89" s="194"/>
      <c r="M89" s="194"/>
      <c r="N89" s="193"/>
      <c r="O89" s="193"/>
      <c r="P89" s="193"/>
      <c r="Q89" s="193"/>
      <c r="R89" s="374">
        <f t="shared" si="42"/>
        <v>1062.9390000000001</v>
      </c>
      <c r="S89" s="374"/>
      <c r="T89" s="374">
        <f>Sheet1!H16</f>
        <v>1062.9390000000001</v>
      </c>
      <c r="U89" s="195">
        <f t="shared" si="43"/>
        <v>0</v>
      </c>
      <c r="V89" s="195"/>
      <c r="W89" s="195"/>
      <c r="X89" s="122">
        <f t="shared" si="32"/>
        <v>0</v>
      </c>
      <c r="Y89" s="193"/>
    </row>
    <row r="90" spans="1:25" ht="27.75">
      <c r="A90" s="157" t="s">
        <v>453</v>
      </c>
      <c r="B90" s="150" t="s">
        <v>454</v>
      </c>
      <c r="C90" s="149" t="s">
        <v>52</v>
      </c>
      <c r="D90" s="157" t="s">
        <v>52</v>
      </c>
      <c r="E90" s="149" t="s">
        <v>455</v>
      </c>
      <c r="F90" s="151"/>
      <c r="G90" s="151"/>
      <c r="H90" s="151"/>
      <c r="I90" s="194"/>
      <c r="J90" s="194"/>
      <c r="K90" s="194"/>
      <c r="L90" s="194"/>
      <c r="M90" s="194"/>
      <c r="N90" s="193"/>
      <c r="O90" s="193"/>
      <c r="P90" s="193"/>
      <c r="Q90" s="193"/>
      <c r="R90" s="374">
        <f t="shared" si="42"/>
        <v>1060.6602019999998</v>
      </c>
      <c r="S90" s="374"/>
      <c r="T90" s="374">
        <f>Sheet1!H17</f>
        <v>1060.6602019999998</v>
      </c>
      <c r="U90" s="195">
        <f t="shared" si="43"/>
        <v>0</v>
      </c>
      <c r="V90" s="195"/>
      <c r="W90" s="195"/>
      <c r="X90" s="122">
        <f t="shared" si="32"/>
        <v>0</v>
      </c>
      <c r="Y90" s="193"/>
    </row>
    <row r="91" spans="1:25" ht="27.75">
      <c r="A91" s="157" t="s">
        <v>456</v>
      </c>
      <c r="B91" s="150" t="s">
        <v>457</v>
      </c>
      <c r="C91" s="149" t="s">
        <v>51</v>
      </c>
      <c r="D91" s="157" t="s">
        <v>51</v>
      </c>
      <c r="E91" s="149" t="s">
        <v>458</v>
      </c>
      <c r="F91" s="151"/>
      <c r="G91" s="151"/>
      <c r="H91" s="151"/>
      <c r="I91" s="194"/>
      <c r="J91" s="194"/>
      <c r="K91" s="194"/>
      <c r="L91" s="194"/>
      <c r="M91" s="194"/>
      <c r="N91" s="193"/>
      <c r="O91" s="193"/>
      <c r="P91" s="193"/>
      <c r="Q91" s="193"/>
      <c r="R91" s="374">
        <f t="shared" si="42"/>
        <v>51.193182999999863</v>
      </c>
      <c r="S91" s="374"/>
      <c r="T91" s="374">
        <f>Sheet1!H18</f>
        <v>51.193182999999863</v>
      </c>
      <c r="U91" s="195">
        <f t="shared" si="43"/>
        <v>0</v>
      </c>
      <c r="V91" s="195"/>
      <c r="W91" s="195"/>
      <c r="X91" s="122">
        <f t="shared" si="32"/>
        <v>0</v>
      </c>
      <c r="Y91" s="193"/>
    </row>
    <row r="92" spans="1:25" ht="27.75">
      <c r="A92" s="157" t="s">
        <v>459</v>
      </c>
      <c r="B92" s="150" t="s">
        <v>460</v>
      </c>
      <c r="C92" s="149" t="s">
        <v>46</v>
      </c>
      <c r="D92" s="157" t="s">
        <v>46</v>
      </c>
      <c r="E92" s="149" t="s">
        <v>461</v>
      </c>
      <c r="F92" s="151"/>
      <c r="G92" s="151"/>
      <c r="H92" s="151"/>
      <c r="I92" s="194"/>
      <c r="J92" s="194"/>
      <c r="K92" s="194"/>
      <c r="L92" s="194"/>
      <c r="M92" s="194"/>
      <c r="N92" s="193"/>
      <c r="O92" s="193"/>
      <c r="P92" s="193"/>
      <c r="Q92" s="193"/>
      <c r="R92" s="374">
        <f t="shared" si="42"/>
        <v>112.57851100000062</v>
      </c>
      <c r="S92" s="374"/>
      <c r="T92" s="374">
        <f>Sheet1!H19</f>
        <v>112.57851100000062</v>
      </c>
      <c r="U92" s="195">
        <f t="shared" si="43"/>
        <v>96.153999999999996</v>
      </c>
      <c r="V92" s="195"/>
      <c r="W92" s="195">
        <v>96.153999999999996</v>
      </c>
      <c r="X92" s="122">
        <f t="shared" si="32"/>
        <v>85.410616240962241</v>
      </c>
      <c r="Y92" s="193"/>
    </row>
    <row r="93" spans="1:25" ht="27.75">
      <c r="A93" s="157" t="s">
        <v>462</v>
      </c>
      <c r="B93" s="150" t="s">
        <v>463</v>
      </c>
      <c r="C93" s="149" t="s">
        <v>64</v>
      </c>
      <c r="D93" s="157" t="s">
        <v>64</v>
      </c>
      <c r="E93" s="149" t="s">
        <v>464</v>
      </c>
      <c r="F93" s="151"/>
      <c r="G93" s="151"/>
      <c r="H93" s="151"/>
      <c r="I93" s="194"/>
      <c r="J93" s="194"/>
      <c r="K93" s="194"/>
      <c r="L93" s="194"/>
      <c r="M93" s="194"/>
      <c r="N93" s="193"/>
      <c r="O93" s="193"/>
      <c r="P93" s="193"/>
      <c r="Q93" s="193"/>
      <c r="R93" s="374">
        <f t="shared" si="42"/>
        <v>1041.8610000000001</v>
      </c>
      <c r="S93" s="374"/>
      <c r="T93" s="374">
        <f>Sheet1!H20</f>
        <v>1041.8610000000001</v>
      </c>
      <c r="U93" s="195">
        <f t="shared" si="43"/>
        <v>1041.8610000000001</v>
      </c>
      <c r="V93" s="195"/>
      <c r="W93" s="195">
        <v>1041.8610000000001</v>
      </c>
      <c r="X93" s="122">
        <f t="shared" si="32"/>
        <v>100</v>
      </c>
      <c r="Y93" s="193"/>
    </row>
    <row r="94" spans="1:25" ht="27.75">
      <c r="A94" s="157" t="s">
        <v>465</v>
      </c>
      <c r="B94" s="150" t="s">
        <v>466</v>
      </c>
      <c r="C94" s="149" t="s">
        <v>62</v>
      </c>
      <c r="D94" s="157" t="s">
        <v>62</v>
      </c>
      <c r="E94" s="149" t="s">
        <v>467</v>
      </c>
      <c r="F94" s="151"/>
      <c r="G94" s="151"/>
      <c r="H94" s="151"/>
      <c r="I94" s="194"/>
      <c r="J94" s="194"/>
      <c r="K94" s="194"/>
      <c r="L94" s="194"/>
      <c r="M94" s="194"/>
      <c r="N94" s="193"/>
      <c r="O94" s="193"/>
      <c r="P94" s="193"/>
      <c r="Q94" s="193"/>
      <c r="R94" s="374">
        <f t="shared" si="42"/>
        <v>983.59600000000023</v>
      </c>
      <c r="S94" s="374"/>
      <c r="T94" s="374">
        <f>Sheet1!H21</f>
        <v>983.59600000000023</v>
      </c>
      <c r="U94" s="195">
        <f t="shared" si="43"/>
        <v>983.6</v>
      </c>
      <c r="V94" s="195"/>
      <c r="W94" s="195">
        <v>983.6</v>
      </c>
      <c r="X94" s="122">
        <f t="shared" si="32"/>
        <v>100.00040667103158</v>
      </c>
      <c r="Y94" s="193"/>
    </row>
    <row r="95" spans="1:25" ht="27.75">
      <c r="A95" s="157" t="s">
        <v>468</v>
      </c>
      <c r="B95" s="150" t="s">
        <v>469</v>
      </c>
      <c r="C95" s="149" t="s">
        <v>65</v>
      </c>
      <c r="D95" s="157" t="s">
        <v>65</v>
      </c>
      <c r="E95" s="149" t="s">
        <v>470</v>
      </c>
      <c r="F95" s="151"/>
      <c r="G95" s="151"/>
      <c r="H95" s="151"/>
      <c r="I95" s="194"/>
      <c r="J95" s="194"/>
      <c r="K95" s="194"/>
      <c r="L95" s="194"/>
      <c r="M95" s="194"/>
      <c r="N95" s="193"/>
      <c r="O95" s="193"/>
      <c r="P95" s="193"/>
      <c r="Q95" s="193"/>
      <c r="R95" s="374">
        <f t="shared" si="42"/>
        <v>1124.89456</v>
      </c>
      <c r="S95" s="374"/>
      <c r="T95" s="374">
        <f>Sheet1!H22</f>
        <v>1124.89456</v>
      </c>
      <c r="U95" s="195">
        <f t="shared" si="43"/>
        <v>0</v>
      </c>
      <c r="V95" s="195"/>
      <c r="W95" s="195"/>
      <c r="X95" s="122">
        <f t="shared" si="32"/>
        <v>0</v>
      </c>
      <c r="Y95" s="193"/>
    </row>
    <row r="96" spans="1:25" ht="27.75">
      <c r="A96" s="157" t="s">
        <v>471</v>
      </c>
      <c r="B96" s="150" t="s">
        <v>472</v>
      </c>
      <c r="C96" s="149" t="s">
        <v>66</v>
      </c>
      <c r="D96" s="157" t="s">
        <v>66</v>
      </c>
      <c r="E96" s="149" t="s">
        <v>473</v>
      </c>
      <c r="F96" s="193"/>
      <c r="G96" s="193"/>
      <c r="H96" s="193"/>
      <c r="I96" s="194"/>
      <c r="J96" s="194"/>
      <c r="K96" s="194"/>
      <c r="L96" s="194"/>
      <c r="M96" s="194"/>
      <c r="N96" s="193"/>
      <c r="O96" s="193"/>
      <c r="P96" s="193"/>
      <c r="Q96" s="193"/>
      <c r="R96" s="374">
        <f>T96</f>
        <v>1046.27216</v>
      </c>
      <c r="S96" s="374"/>
      <c r="T96" s="374">
        <f>Sheet1!H23</f>
        <v>1046.27216</v>
      </c>
      <c r="U96" s="195">
        <f>V96+W96</f>
        <v>2036.2719999999999</v>
      </c>
      <c r="V96" s="195"/>
      <c r="W96" s="379">
        <v>2036.2719999999999</v>
      </c>
      <c r="X96" s="136">
        <f t="shared" si="32"/>
        <v>194.62163649656893</v>
      </c>
      <c r="Y96" s="193"/>
    </row>
    <row r="97" spans="1:25" ht="15">
      <c r="A97" s="148">
        <v>4</v>
      </c>
      <c r="B97" s="155" t="s">
        <v>474</v>
      </c>
      <c r="C97" s="147"/>
      <c r="D97" s="147"/>
      <c r="E97" s="147"/>
      <c r="F97" s="143"/>
      <c r="G97" s="143"/>
      <c r="H97" s="143"/>
      <c r="I97" s="198"/>
      <c r="J97" s="198"/>
      <c r="K97" s="198"/>
      <c r="L97" s="198"/>
      <c r="M97" s="198"/>
      <c r="N97" s="199"/>
      <c r="O97" s="199"/>
      <c r="P97" s="199"/>
      <c r="Q97" s="199"/>
      <c r="R97" s="373">
        <f t="shared" si="42"/>
        <v>3418.2290000000003</v>
      </c>
      <c r="S97" s="373"/>
      <c r="T97" s="373">
        <f>SUM(T98:T107)</f>
        <v>3418.2290000000003</v>
      </c>
      <c r="U97" s="200">
        <f>SUM(U98:U107)</f>
        <v>66.585999999999999</v>
      </c>
      <c r="V97" s="200">
        <f t="shared" ref="V97:W97" si="45">SUM(V98:V107)</f>
        <v>0</v>
      </c>
      <c r="W97" s="200">
        <f t="shared" si="45"/>
        <v>66.585999999999999</v>
      </c>
      <c r="X97" s="122">
        <f t="shared" si="32"/>
        <v>1.9479677926786061</v>
      </c>
      <c r="Y97" s="199"/>
    </row>
    <row r="98" spans="1:25" ht="15.4">
      <c r="A98" s="149" t="s">
        <v>98</v>
      </c>
      <c r="B98" s="166" t="s">
        <v>476</v>
      </c>
      <c r="C98" s="437" t="s">
        <v>67</v>
      </c>
      <c r="D98" s="152" t="s">
        <v>23</v>
      </c>
      <c r="E98" s="153" t="s">
        <v>477</v>
      </c>
      <c r="F98" s="193"/>
      <c r="G98" s="193"/>
      <c r="H98" s="193"/>
      <c r="I98" s="194"/>
      <c r="J98" s="194"/>
      <c r="K98" s="194"/>
      <c r="L98" s="194"/>
      <c r="M98" s="194"/>
      <c r="N98" s="193"/>
      <c r="O98" s="193"/>
      <c r="P98" s="193"/>
      <c r="Q98" s="193"/>
      <c r="R98" s="374">
        <f t="shared" si="42"/>
        <v>140.559</v>
      </c>
      <c r="S98" s="374"/>
      <c r="T98" s="374">
        <f>Sheet1!H25</f>
        <v>140.559</v>
      </c>
      <c r="U98" s="195">
        <f t="shared" si="43"/>
        <v>0</v>
      </c>
      <c r="V98" s="195"/>
      <c r="W98" s="195"/>
      <c r="X98" s="122">
        <f t="shared" si="32"/>
        <v>0</v>
      </c>
      <c r="Y98" s="193"/>
    </row>
    <row r="99" spans="1:25" ht="15.4">
      <c r="A99" s="149" t="s">
        <v>101</v>
      </c>
      <c r="B99" s="166" t="s">
        <v>479</v>
      </c>
      <c r="C99" s="438"/>
      <c r="D99" s="152" t="s">
        <v>22</v>
      </c>
      <c r="E99" s="153" t="s">
        <v>480</v>
      </c>
      <c r="F99" s="193"/>
      <c r="G99" s="193"/>
      <c r="H99" s="193"/>
      <c r="I99" s="194"/>
      <c r="J99" s="194"/>
      <c r="K99" s="194"/>
      <c r="L99" s="194"/>
      <c r="M99" s="194"/>
      <c r="N99" s="193"/>
      <c r="O99" s="193"/>
      <c r="P99" s="193"/>
      <c r="Q99" s="193"/>
      <c r="R99" s="374">
        <f t="shared" si="42"/>
        <v>274.56799999999998</v>
      </c>
      <c r="S99" s="374"/>
      <c r="T99" s="374">
        <f>Sheet1!H26</f>
        <v>274.56799999999998</v>
      </c>
      <c r="U99" s="195">
        <f t="shared" si="43"/>
        <v>0</v>
      </c>
      <c r="V99" s="195"/>
      <c r="W99" s="195"/>
      <c r="X99" s="122">
        <f t="shared" si="32"/>
        <v>0</v>
      </c>
      <c r="Y99" s="193"/>
    </row>
    <row r="100" spans="1:25" ht="15.4">
      <c r="A100" s="149" t="s">
        <v>102</v>
      </c>
      <c r="B100" s="166" t="s">
        <v>482</v>
      </c>
      <c r="C100" s="438"/>
      <c r="D100" s="152" t="s">
        <v>100</v>
      </c>
      <c r="E100" s="153" t="s">
        <v>483</v>
      </c>
      <c r="F100" s="193"/>
      <c r="G100" s="193"/>
      <c r="H100" s="193"/>
      <c r="I100" s="194"/>
      <c r="J100" s="194"/>
      <c r="K100" s="194"/>
      <c r="L100" s="194"/>
      <c r="M100" s="194"/>
      <c r="N100" s="193"/>
      <c r="O100" s="193"/>
      <c r="P100" s="193"/>
      <c r="Q100" s="193"/>
      <c r="R100" s="374">
        <f t="shared" si="42"/>
        <v>286.221</v>
      </c>
      <c r="S100" s="374"/>
      <c r="T100" s="374">
        <f>Sheet1!H27</f>
        <v>286.221</v>
      </c>
      <c r="U100" s="195">
        <f t="shared" si="43"/>
        <v>0</v>
      </c>
      <c r="V100" s="195"/>
      <c r="W100" s="195"/>
      <c r="X100" s="122">
        <f t="shared" si="32"/>
        <v>0</v>
      </c>
      <c r="Y100" s="193"/>
    </row>
    <row r="101" spans="1:25" ht="15.4">
      <c r="A101" s="149" t="s">
        <v>103</v>
      </c>
      <c r="B101" s="166" t="s">
        <v>485</v>
      </c>
      <c r="C101" s="438"/>
      <c r="D101" s="152" t="s">
        <v>19</v>
      </c>
      <c r="E101" s="153" t="s">
        <v>486</v>
      </c>
      <c r="F101" s="193"/>
      <c r="G101" s="193"/>
      <c r="H101" s="193"/>
      <c r="I101" s="194"/>
      <c r="J101" s="194"/>
      <c r="K101" s="194"/>
      <c r="L101" s="194"/>
      <c r="M101" s="194"/>
      <c r="N101" s="193"/>
      <c r="O101" s="193"/>
      <c r="P101" s="193"/>
      <c r="Q101" s="193"/>
      <c r="R101" s="374">
        <f t="shared" si="42"/>
        <v>64.825000000000045</v>
      </c>
      <c r="S101" s="374"/>
      <c r="T101" s="374">
        <f>Sheet1!H28</f>
        <v>64.825000000000045</v>
      </c>
      <c r="U101" s="195">
        <f t="shared" si="43"/>
        <v>46.826000000000001</v>
      </c>
      <c r="V101" s="195"/>
      <c r="W101" s="195">
        <v>46.826000000000001</v>
      </c>
      <c r="X101" s="122">
        <f t="shared" si="32"/>
        <v>72.234477439259493</v>
      </c>
      <c r="Y101" s="193"/>
    </row>
    <row r="102" spans="1:25" ht="15.4">
      <c r="A102" s="149" t="s">
        <v>386</v>
      </c>
      <c r="B102" s="166" t="s">
        <v>488</v>
      </c>
      <c r="C102" s="438"/>
      <c r="D102" s="152" t="s">
        <v>22</v>
      </c>
      <c r="E102" s="153" t="s">
        <v>489</v>
      </c>
      <c r="F102" s="193"/>
      <c r="G102" s="193"/>
      <c r="H102" s="193"/>
      <c r="I102" s="194"/>
      <c r="J102" s="194"/>
      <c r="K102" s="194"/>
      <c r="L102" s="194"/>
      <c r="M102" s="194"/>
      <c r="N102" s="193"/>
      <c r="O102" s="193"/>
      <c r="P102" s="193"/>
      <c r="Q102" s="193"/>
      <c r="R102" s="374">
        <f t="shared" si="42"/>
        <v>447.65300000000002</v>
      </c>
      <c r="S102" s="374"/>
      <c r="T102" s="374">
        <f>Sheet1!H29</f>
        <v>447.65300000000002</v>
      </c>
      <c r="U102" s="195">
        <f t="shared" si="43"/>
        <v>0</v>
      </c>
      <c r="V102" s="195"/>
      <c r="W102" s="195"/>
      <c r="X102" s="122">
        <f t="shared" si="32"/>
        <v>0</v>
      </c>
      <c r="Y102" s="193"/>
    </row>
    <row r="103" spans="1:25" ht="15.4">
      <c r="A103" s="149" t="s">
        <v>390</v>
      </c>
      <c r="B103" s="166" t="s">
        <v>491</v>
      </c>
      <c r="C103" s="438"/>
      <c r="D103" s="152" t="s">
        <v>99</v>
      </c>
      <c r="E103" s="153" t="s">
        <v>492</v>
      </c>
      <c r="F103" s="193"/>
      <c r="G103" s="193"/>
      <c r="H103" s="193"/>
      <c r="I103" s="194"/>
      <c r="J103" s="194"/>
      <c r="K103" s="194"/>
      <c r="L103" s="194"/>
      <c r="M103" s="194"/>
      <c r="N103" s="193"/>
      <c r="O103" s="193"/>
      <c r="P103" s="193"/>
      <c r="Q103" s="193"/>
      <c r="R103" s="374">
        <f t="shared" si="42"/>
        <v>447.50299999999999</v>
      </c>
      <c r="S103" s="374"/>
      <c r="T103" s="374">
        <f>Sheet1!H30</f>
        <v>447.50299999999999</v>
      </c>
      <c r="U103" s="195">
        <f t="shared" si="43"/>
        <v>0</v>
      </c>
      <c r="V103" s="195"/>
      <c r="W103" s="195"/>
      <c r="X103" s="122">
        <f t="shared" si="32"/>
        <v>0</v>
      </c>
      <c r="Y103" s="193"/>
    </row>
    <row r="104" spans="1:25" ht="15.4">
      <c r="A104" s="149" t="s">
        <v>393</v>
      </c>
      <c r="B104" s="166" t="s">
        <v>494</v>
      </c>
      <c r="C104" s="438"/>
      <c r="D104" s="152" t="s">
        <v>23</v>
      </c>
      <c r="E104" s="153" t="s">
        <v>495</v>
      </c>
      <c r="F104" s="193"/>
      <c r="G104" s="193"/>
      <c r="H104" s="193"/>
      <c r="I104" s="194"/>
      <c r="J104" s="194"/>
      <c r="K104" s="194"/>
      <c r="L104" s="194"/>
      <c r="M104" s="194"/>
      <c r="N104" s="193"/>
      <c r="O104" s="193"/>
      <c r="P104" s="193"/>
      <c r="Q104" s="193"/>
      <c r="R104" s="374">
        <f t="shared" si="42"/>
        <v>6.6779999999999973</v>
      </c>
      <c r="S104" s="374"/>
      <c r="T104" s="374">
        <f>Sheet1!H31</f>
        <v>6.6779999999999973</v>
      </c>
      <c r="U104" s="195">
        <f t="shared" si="43"/>
        <v>0</v>
      </c>
      <c r="V104" s="195"/>
      <c r="W104" s="195"/>
      <c r="X104" s="122">
        <f t="shared" si="32"/>
        <v>0</v>
      </c>
      <c r="Y104" s="193"/>
    </row>
    <row r="105" spans="1:25" ht="15.4">
      <c r="A105" s="149" t="s">
        <v>703</v>
      </c>
      <c r="B105" s="154" t="s">
        <v>482</v>
      </c>
      <c r="C105" s="438"/>
      <c r="D105" s="157" t="s">
        <v>100</v>
      </c>
      <c r="E105" s="149" t="s">
        <v>497</v>
      </c>
      <c r="F105" s="193"/>
      <c r="G105" s="193"/>
      <c r="H105" s="193"/>
      <c r="I105" s="194"/>
      <c r="J105" s="194"/>
      <c r="K105" s="194"/>
      <c r="L105" s="194"/>
      <c r="M105" s="194"/>
      <c r="N105" s="193"/>
      <c r="O105" s="193"/>
      <c r="P105" s="193"/>
      <c r="Q105" s="193"/>
      <c r="R105" s="374">
        <f t="shared" si="42"/>
        <v>447.59899999999999</v>
      </c>
      <c r="S105" s="374"/>
      <c r="T105" s="374">
        <f>Sheet1!H32</f>
        <v>447.59899999999999</v>
      </c>
      <c r="U105" s="195">
        <f t="shared" si="43"/>
        <v>0</v>
      </c>
      <c r="V105" s="195"/>
      <c r="W105" s="195"/>
      <c r="X105" s="122">
        <f t="shared" si="32"/>
        <v>0</v>
      </c>
      <c r="Y105" s="193"/>
    </row>
    <row r="106" spans="1:25" ht="15.4">
      <c r="A106" s="149" t="s">
        <v>704</v>
      </c>
      <c r="B106" s="154" t="s">
        <v>499</v>
      </c>
      <c r="C106" s="438"/>
      <c r="D106" s="157" t="s">
        <v>21</v>
      </c>
      <c r="E106" s="149" t="s">
        <v>500</v>
      </c>
      <c r="F106" s="193"/>
      <c r="G106" s="193"/>
      <c r="H106" s="193"/>
      <c r="I106" s="194"/>
      <c r="J106" s="194"/>
      <c r="K106" s="194"/>
      <c r="L106" s="194"/>
      <c r="M106" s="194"/>
      <c r="N106" s="193"/>
      <c r="O106" s="193"/>
      <c r="P106" s="193"/>
      <c r="Q106" s="193"/>
      <c r="R106" s="374">
        <f t="shared" si="42"/>
        <v>447.46899999999999</v>
      </c>
      <c r="S106" s="374"/>
      <c r="T106" s="374">
        <f>Sheet1!H33</f>
        <v>447.46899999999999</v>
      </c>
      <c r="U106" s="195">
        <f t="shared" si="43"/>
        <v>0</v>
      </c>
      <c r="V106" s="195"/>
      <c r="W106" s="195"/>
      <c r="X106" s="122">
        <f t="shared" si="32"/>
        <v>0</v>
      </c>
      <c r="Y106" s="193"/>
    </row>
    <row r="107" spans="1:25" ht="15.4">
      <c r="A107" s="149" t="s">
        <v>705</v>
      </c>
      <c r="B107" s="154" t="s">
        <v>502</v>
      </c>
      <c r="C107" s="439"/>
      <c r="D107" s="157" t="s">
        <v>19</v>
      </c>
      <c r="E107" s="149" t="s">
        <v>503</v>
      </c>
      <c r="F107" s="193"/>
      <c r="G107" s="193"/>
      <c r="H107" s="193"/>
      <c r="I107" s="194"/>
      <c r="J107" s="194"/>
      <c r="K107" s="194"/>
      <c r="L107" s="194"/>
      <c r="M107" s="194"/>
      <c r="N107" s="193"/>
      <c r="O107" s="193"/>
      <c r="P107" s="193"/>
      <c r="Q107" s="193"/>
      <c r="R107" s="374">
        <f t="shared" si="42"/>
        <v>855.154</v>
      </c>
      <c r="S107" s="374"/>
      <c r="T107" s="374">
        <f>Sheet1!H34</f>
        <v>855.154</v>
      </c>
      <c r="U107" s="195">
        <f t="shared" si="43"/>
        <v>19.760000000000002</v>
      </c>
      <c r="V107" s="195"/>
      <c r="W107" s="195">
        <v>19.760000000000002</v>
      </c>
      <c r="X107" s="122">
        <f t="shared" si="32"/>
        <v>2.3106949157695573</v>
      </c>
      <c r="Y107" s="193"/>
    </row>
    <row r="108" spans="1:25" ht="15">
      <c r="A108" s="148">
        <v>5</v>
      </c>
      <c r="B108" s="155" t="s">
        <v>38</v>
      </c>
      <c r="C108" s="147"/>
      <c r="D108" s="147"/>
      <c r="E108" s="147"/>
      <c r="F108" s="143"/>
      <c r="G108" s="143"/>
      <c r="H108" s="143"/>
      <c r="I108" s="198"/>
      <c r="J108" s="198"/>
      <c r="K108" s="198"/>
      <c r="L108" s="198"/>
      <c r="M108" s="198"/>
      <c r="N108" s="199"/>
      <c r="O108" s="199"/>
      <c r="P108" s="199"/>
      <c r="Q108" s="199"/>
      <c r="R108" s="373">
        <f t="shared" si="42"/>
        <v>1315.0280000000002</v>
      </c>
      <c r="S108" s="373"/>
      <c r="T108" s="373">
        <f>T109</f>
        <v>1315.0280000000002</v>
      </c>
      <c r="U108" s="200">
        <f t="shared" ref="U108:W108" si="46">U109</f>
        <v>1002.949</v>
      </c>
      <c r="V108" s="200">
        <f t="shared" si="46"/>
        <v>0</v>
      </c>
      <c r="W108" s="200">
        <f t="shared" si="46"/>
        <v>1002.949</v>
      </c>
      <c r="X108" s="122">
        <f t="shared" si="32"/>
        <v>76.268261968566435</v>
      </c>
      <c r="Y108" s="199"/>
    </row>
    <row r="109" spans="1:25" ht="15">
      <c r="A109" s="148"/>
      <c r="B109" s="155" t="s">
        <v>106</v>
      </c>
      <c r="C109" s="147"/>
      <c r="D109" s="147"/>
      <c r="E109" s="147"/>
      <c r="F109" s="143"/>
      <c r="G109" s="143"/>
      <c r="H109" s="143"/>
      <c r="I109" s="198"/>
      <c r="J109" s="198"/>
      <c r="K109" s="198"/>
      <c r="L109" s="198"/>
      <c r="M109" s="198"/>
      <c r="N109" s="199"/>
      <c r="O109" s="199"/>
      <c r="P109" s="199"/>
      <c r="Q109" s="199"/>
      <c r="R109" s="373">
        <f t="shared" si="42"/>
        <v>1315.0280000000002</v>
      </c>
      <c r="S109" s="373"/>
      <c r="T109" s="373">
        <f>SUM(T110:T118)</f>
        <v>1315.0280000000002</v>
      </c>
      <c r="U109" s="200">
        <f t="shared" ref="U109:W109" si="47">SUM(U110:U118)</f>
        <v>1002.949</v>
      </c>
      <c r="V109" s="200">
        <f t="shared" si="47"/>
        <v>0</v>
      </c>
      <c r="W109" s="200">
        <f t="shared" si="47"/>
        <v>1002.949</v>
      </c>
      <c r="X109" s="122">
        <f t="shared" si="32"/>
        <v>76.268261968566435</v>
      </c>
      <c r="Y109" s="199"/>
    </row>
    <row r="110" spans="1:25" ht="15.4">
      <c r="A110" s="149" t="s">
        <v>104</v>
      </c>
      <c r="B110" s="154" t="s">
        <v>505</v>
      </c>
      <c r="C110" s="465" t="s">
        <v>506</v>
      </c>
      <c r="D110" s="157" t="s">
        <v>24</v>
      </c>
      <c r="E110" s="170" t="s">
        <v>507</v>
      </c>
      <c r="F110" s="193"/>
      <c r="G110" s="193"/>
      <c r="H110" s="193"/>
      <c r="I110" s="194"/>
      <c r="J110" s="194"/>
      <c r="K110" s="194"/>
      <c r="L110" s="194"/>
      <c r="M110" s="194"/>
      <c r="N110" s="193"/>
      <c r="O110" s="193"/>
      <c r="P110" s="193"/>
      <c r="Q110" s="193"/>
      <c r="R110" s="374">
        <f t="shared" si="42"/>
        <v>161.892</v>
      </c>
      <c r="S110" s="374"/>
      <c r="T110" s="374">
        <f>Sheet1!H37</f>
        <v>161.892</v>
      </c>
      <c r="U110" s="195">
        <f t="shared" si="43"/>
        <v>133.12700000000001</v>
      </c>
      <c r="V110" s="195"/>
      <c r="W110" s="377">
        <v>133.12700000000001</v>
      </c>
      <c r="X110" s="122">
        <f>U110/R110*100</f>
        <v>82.231981815037187</v>
      </c>
      <c r="Y110" s="193"/>
    </row>
    <row r="111" spans="1:25" ht="15.4">
      <c r="A111" s="149" t="s">
        <v>399</v>
      </c>
      <c r="B111" s="154" t="s">
        <v>509</v>
      </c>
      <c r="C111" s="465"/>
      <c r="D111" s="157" t="s">
        <v>21</v>
      </c>
      <c r="E111" s="170" t="s">
        <v>510</v>
      </c>
      <c r="F111" s="193"/>
      <c r="G111" s="193"/>
      <c r="H111" s="193"/>
      <c r="I111" s="194"/>
      <c r="J111" s="194"/>
      <c r="K111" s="194"/>
      <c r="L111" s="194"/>
      <c r="M111" s="194"/>
      <c r="N111" s="193"/>
      <c r="O111" s="193"/>
      <c r="P111" s="193"/>
      <c r="Q111" s="193"/>
      <c r="R111" s="374">
        <f t="shared" si="42"/>
        <v>161.892</v>
      </c>
      <c r="S111" s="374"/>
      <c r="T111" s="374">
        <f>Sheet1!H38</f>
        <v>161.892</v>
      </c>
      <c r="U111" s="195">
        <f t="shared" si="43"/>
        <v>124.327</v>
      </c>
      <c r="V111" s="195"/>
      <c r="W111" s="377">
        <v>124.327</v>
      </c>
      <c r="X111" s="122">
        <f t="shared" si="32"/>
        <v>76.796259234551428</v>
      </c>
      <c r="Y111" s="193"/>
    </row>
    <row r="112" spans="1:25" ht="15.4">
      <c r="A112" s="149" t="s">
        <v>706</v>
      </c>
      <c r="B112" s="154" t="s">
        <v>512</v>
      </c>
      <c r="C112" s="465"/>
      <c r="D112" s="157" t="s">
        <v>21</v>
      </c>
      <c r="E112" s="170" t="s">
        <v>513</v>
      </c>
      <c r="F112" s="193"/>
      <c r="G112" s="193"/>
      <c r="H112" s="193"/>
      <c r="I112" s="194"/>
      <c r="J112" s="194"/>
      <c r="K112" s="194"/>
      <c r="L112" s="194"/>
      <c r="M112" s="194"/>
      <c r="N112" s="193"/>
      <c r="O112" s="193"/>
      <c r="P112" s="193"/>
      <c r="Q112" s="193"/>
      <c r="R112" s="374">
        <f t="shared" si="42"/>
        <v>161.892</v>
      </c>
      <c r="S112" s="374"/>
      <c r="T112" s="374">
        <f>Sheet1!H39</f>
        <v>161.892</v>
      </c>
      <c r="U112" s="195">
        <f t="shared" si="43"/>
        <v>123.527</v>
      </c>
      <c r="V112" s="195"/>
      <c r="W112" s="377">
        <v>123.527</v>
      </c>
      <c r="X112" s="122">
        <f t="shared" si="32"/>
        <v>76.302102636325458</v>
      </c>
      <c r="Y112" s="193"/>
    </row>
    <row r="113" spans="1:25" ht="15.4">
      <c r="A113" s="149" t="s">
        <v>707</v>
      </c>
      <c r="B113" s="154" t="s">
        <v>515</v>
      </c>
      <c r="C113" s="465"/>
      <c r="D113" s="157" t="s">
        <v>20</v>
      </c>
      <c r="E113" s="170" t="s">
        <v>516</v>
      </c>
      <c r="F113" s="193"/>
      <c r="G113" s="193"/>
      <c r="H113" s="193"/>
      <c r="I113" s="194"/>
      <c r="J113" s="194"/>
      <c r="K113" s="194"/>
      <c r="L113" s="194"/>
      <c r="M113" s="194"/>
      <c r="N113" s="193"/>
      <c r="O113" s="193"/>
      <c r="P113" s="193"/>
      <c r="Q113" s="193"/>
      <c r="R113" s="374">
        <f t="shared" si="42"/>
        <v>161.892</v>
      </c>
      <c r="S113" s="374"/>
      <c r="T113" s="374">
        <f>Sheet1!H40</f>
        <v>161.892</v>
      </c>
      <c r="U113" s="195">
        <f t="shared" si="43"/>
        <v>94.388000000000005</v>
      </c>
      <c r="V113" s="195"/>
      <c r="W113" s="377">
        <v>94.388000000000005</v>
      </c>
      <c r="X113" s="122">
        <f t="shared" si="32"/>
        <v>58.303066241691994</v>
      </c>
      <c r="Y113" s="193"/>
    </row>
    <row r="114" spans="1:25" ht="15.4">
      <c r="A114" s="149" t="s">
        <v>708</v>
      </c>
      <c r="B114" s="154" t="s">
        <v>518</v>
      </c>
      <c r="C114" s="465"/>
      <c r="D114" s="157" t="s">
        <v>22</v>
      </c>
      <c r="E114" s="170" t="s">
        <v>519</v>
      </c>
      <c r="F114" s="193"/>
      <c r="G114" s="193"/>
      <c r="H114" s="193"/>
      <c r="I114" s="194"/>
      <c r="J114" s="194"/>
      <c r="K114" s="194"/>
      <c r="L114" s="194"/>
      <c r="M114" s="194"/>
      <c r="N114" s="193"/>
      <c r="O114" s="193"/>
      <c r="P114" s="193"/>
      <c r="Q114" s="193"/>
      <c r="R114" s="374">
        <f t="shared" si="42"/>
        <v>161.892</v>
      </c>
      <c r="S114" s="374"/>
      <c r="T114" s="374">
        <f>Sheet1!H41</f>
        <v>161.892</v>
      </c>
      <c r="U114" s="195">
        <f t="shared" si="43"/>
        <v>94.703999999999994</v>
      </c>
      <c r="V114" s="195"/>
      <c r="W114" s="377">
        <v>94.703999999999994</v>
      </c>
      <c r="X114" s="122">
        <f t="shared" si="32"/>
        <v>58.498258097991254</v>
      </c>
      <c r="Y114" s="193"/>
    </row>
    <row r="115" spans="1:25" ht="15.4">
      <c r="A115" s="149" t="s">
        <v>709</v>
      </c>
      <c r="B115" s="154" t="s">
        <v>521</v>
      </c>
      <c r="C115" s="465"/>
      <c r="D115" s="157" t="s">
        <v>18</v>
      </c>
      <c r="E115" s="170" t="s">
        <v>522</v>
      </c>
      <c r="F115" s="193"/>
      <c r="G115" s="193"/>
      <c r="H115" s="193"/>
      <c r="I115" s="194"/>
      <c r="J115" s="194"/>
      <c r="K115" s="194"/>
      <c r="L115" s="194"/>
      <c r="M115" s="194"/>
      <c r="N115" s="193"/>
      <c r="O115" s="193"/>
      <c r="P115" s="193"/>
      <c r="Q115" s="193"/>
      <c r="R115" s="374">
        <f t="shared" si="42"/>
        <v>161.892</v>
      </c>
      <c r="S115" s="374"/>
      <c r="T115" s="374">
        <f>Sheet1!H42</f>
        <v>161.892</v>
      </c>
      <c r="U115" s="195">
        <f t="shared" si="43"/>
        <v>144.316</v>
      </c>
      <c r="V115" s="195"/>
      <c r="W115" s="377">
        <v>144.316</v>
      </c>
      <c r="X115" s="122">
        <f t="shared" si="32"/>
        <v>89.143379536975274</v>
      </c>
      <c r="Y115" s="193"/>
    </row>
    <row r="116" spans="1:25" ht="15.4">
      <c r="A116" s="149" t="s">
        <v>710</v>
      </c>
      <c r="B116" s="154" t="s">
        <v>524</v>
      </c>
      <c r="C116" s="465"/>
      <c r="D116" s="157" t="s">
        <v>100</v>
      </c>
      <c r="E116" s="149" t="s">
        <v>525</v>
      </c>
      <c r="F116" s="193"/>
      <c r="G116" s="193"/>
      <c r="H116" s="193"/>
      <c r="I116" s="194"/>
      <c r="J116" s="194"/>
      <c r="K116" s="194"/>
      <c r="L116" s="194"/>
      <c r="M116" s="194"/>
      <c r="N116" s="193"/>
      <c r="O116" s="193"/>
      <c r="P116" s="193"/>
      <c r="Q116" s="193"/>
      <c r="R116" s="374">
        <f t="shared" si="42"/>
        <v>161.892</v>
      </c>
      <c r="S116" s="374"/>
      <c r="T116" s="374">
        <f>Sheet1!H43</f>
        <v>161.892</v>
      </c>
      <c r="U116" s="195">
        <f t="shared" si="43"/>
        <v>146.78</v>
      </c>
      <c r="V116" s="195"/>
      <c r="W116" s="377">
        <v>146.78</v>
      </c>
      <c r="X116" s="122">
        <f t="shared" si="32"/>
        <v>90.665381859511285</v>
      </c>
      <c r="Y116" s="193"/>
    </row>
    <row r="117" spans="1:25" ht="15.4">
      <c r="A117" s="149" t="s">
        <v>711</v>
      </c>
      <c r="B117" s="154" t="s">
        <v>527</v>
      </c>
      <c r="C117" s="465"/>
      <c r="D117" s="157" t="s">
        <v>100</v>
      </c>
      <c r="E117" s="149" t="s">
        <v>528</v>
      </c>
      <c r="F117" s="193"/>
      <c r="G117" s="193"/>
      <c r="H117" s="193"/>
      <c r="I117" s="194"/>
      <c r="J117" s="194"/>
      <c r="K117" s="194"/>
      <c r="L117" s="194"/>
      <c r="M117" s="194"/>
      <c r="N117" s="193"/>
      <c r="O117" s="193"/>
      <c r="P117" s="193"/>
      <c r="Q117" s="193"/>
      <c r="R117" s="374">
        <f t="shared" si="42"/>
        <v>90.891999999999996</v>
      </c>
      <c r="S117" s="374"/>
      <c r="T117" s="374">
        <f>Sheet1!H44</f>
        <v>90.891999999999996</v>
      </c>
      <c r="U117" s="195">
        <f t="shared" si="43"/>
        <v>75.78</v>
      </c>
      <c r="V117" s="195"/>
      <c r="W117" s="377">
        <v>75.78</v>
      </c>
      <c r="X117" s="122">
        <f t="shared" si="32"/>
        <v>83.373674250759137</v>
      </c>
      <c r="Y117" s="193"/>
    </row>
    <row r="118" spans="1:25" ht="15.4">
      <c r="A118" s="149" t="s">
        <v>712</v>
      </c>
      <c r="B118" s="154" t="s">
        <v>530</v>
      </c>
      <c r="C118" s="465"/>
      <c r="D118" s="157" t="s">
        <v>17</v>
      </c>
      <c r="E118" s="149" t="s">
        <v>531</v>
      </c>
      <c r="F118" s="193"/>
      <c r="G118" s="193"/>
      <c r="H118" s="193"/>
      <c r="I118" s="194"/>
      <c r="J118" s="194"/>
      <c r="K118" s="194"/>
      <c r="L118" s="194"/>
      <c r="M118" s="194"/>
      <c r="N118" s="193"/>
      <c r="O118" s="193"/>
      <c r="P118" s="193"/>
      <c r="Q118" s="193"/>
      <c r="R118" s="374">
        <f t="shared" si="42"/>
        <v>90.891999999999996</v>
      </c>
      <c r="S118" s="374"/>
      <c r="T118" s="374">
        <f>Sheet1!H45</f>
        <v>90.891999999999996</v>
      </c>
      <c r="U118" s="195">
        <f t="shared" si="43"/>
        <v>66</v>
      </c>
      <c r="V118" s="195"/>
      <c r="W118" s="377">
        <v>66</v>
      </c>
      <c r="X118" s="122">
        <f t="shared" si="32"/>
        <v>72.613651366456907</v>
      </c>
      <c r="Y118" s="193"/>
    </row>
    <row r="119" spans="1:25" ht="15.4">
      <c r="A119" s="148">
        <v>6</v>
      </c>
      <c r="B119" s="155" t="s">
        <v>39</v>
      </c>
      <c r="C119" s="147"/>
      <c r="D119" s="147"/>
      <c r="E119" s="147"/>
      <c r="F119" s="143"/>
      <c r="G119" s="143"/>
      <c r="H119" s="143"/>
      <c r="I119" s="198"/>
      <c r="J119" s="198"/>
      <c r="K119" s="198"/>
      <c r="L119" s="198"/>
      <c r="M119" s="198"/>
      <c r="N119" s="199"/>
      <c r="O119" s="199"/>
      <c r="P119" s="199"/>
      <c r="Q119" s="199"/>
      <c r="R119" s="373">
        <f t="shared" si="42"/>
        <v>134.35194799999999</v>
      </c>
      <c r="S119" s="373"/>
      <c r="T119" s="373">
        <f>Sheet1!H46</f>
        <v>134.35194799999999</v>
      </c>
      <c r="U119" s="195">
        <f t="shared" si="43"/>
        <v>0</v>
      </c>
      <c r="V119" s="200"/>
      <c r="W119" s="200"/>
      <c r="X119" s="122">
        <f t="shared" si="32"/>
        <v>0</v>
      </c>
      <c r="Y119" s="199"/>
    </row>
    <row r="120" spans="1:25" ht="45" customHeight="1">
      <c r="A120" s="149" t="s">
        <v>29</v>
      </c>
      <c r="B120" s="154" t="s">
        <v>107</v>
      </c>
      <c r="C120" s="149" t="s">
        <v>506</v>
      </c>
      <c r="D120" s="157" t="s">
        <v>763</v>
      </c>
      <c r="E120" s="170" t="s">
        <v>532</v>
      </c>
      <c r="F120" s="193"/>
      <c r="G120" s="193"/>
      <c r="H120" s="193"/>
      <c r="I120" s="194"/>
      <c r="J120" s="194"/>
      <c r="K120" s="194"/>
      <c r="L120" s="194"/>
      <c r="M120" s="194"/>
      <c r="N120" s="193"/>
      <c r="O120" s="193"/>
      <c r="P120" s="193"/>
      <c r="Q120" s="193"/>
      <c r="R120" s="374">
        <f t="shared" si="42"/>
        <v>134.35194799999999</v>
      </c>
      <c r="S120" s="374"/>
      <c r="T120" s="374">
        <f>Sheet1!H47</f>
        <v>134.35194799999999</v>
      </c>
      <c r="U120" s="195">
        <f t="shared" si="43"/>
        <v>0</v>
      </c>
      <c r="V120" s="195"/>
      <c r="W120" s="195"/>
      <c r="X120" s="122">
        <f t="shared" ref="X120" si="48">U120/R120*100</f>
        <v>0</v>
      </c>
      <c r="Y120" s="193"/>
    </row>
  </sheetData>
  <mergeCells count="41">
    <mergeCell ref="X1:Y1"/>
    <mergeCell ref="A2:Y2"/>
    <mergeCell ref="A5:A8"/>
    <mergeCell ref="B5:B8"/>
    <mergeCell ref="C5:C8"/>
    <mergeCell ref="D5:D8"/>
    <mergeCell ref="E5:E8"/>
    <mergeCell ref="F5:F8"/>
    <mergeCell ref="G5:G8"/>
    <mergeCell ref="H5:J5"/>
    <mergeCell ref="A3:Y3"/>
    <mergeCell ref="X5:X8"/>
    <mergeCell ref="Y5:Y8"/>
    <mergeCell ref="M7:M8"/>
    <mergeCell ref="N7:N8"/>
    <mergeCell ref="O7:P7"/>
    <mergeCell ref="H6:H8"/>
    <mergeCell ref="I6:J6"/>
    <mergeCell ref="I7:I8"/>
    <mergeCell ref="J7:J8"/>
    <mergeCell ref="K7:K8"/>
    <mergeCell ref="L7:L8"/>
    <mergeCell ref="K5:L6"/>
    <mergeCell ref="M5:P6"/>
    <mergeCell ref="R5:T6"/>
    <mergeCell ref="U5:W6"/>
    <mergeCell ref="Q7:Q8"/>
    <mergeCell ref="R7:R8"/>
    <mergeCell ref="S7:T7"/>
    <mergeCell ref="U7:U8"/>
    <mergeCell ref="V7:W7"/>
    <mergeCell ref="C81:C82"/>
    <mergeCell ref="C84:C85"/>
    <mergeCell ref="C98:C107"/>
    <mergeCell ref="C110:C118"/>
    <mergeCell ref="C31:C32"/>
    <mergeCell ref="C34:C35"/>
    <mergeCell ref="C37:C38"/>
    <mergeCell ref="C56:C62"/>
    <mergeCell ref="C68:C69"/>
    <mergeCell ref="C71:C76"/>
  </mergeCells>
  <pageMargins left="0.35" right="0.2" top="0.5" bottom="0.25"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PL II 2022</vt:lpstr>
      <vt:lpstr>Phụ lục 04 kèm theo báo cáo</vt:lpstr>
      <vt:lpstr>Sheet1</vt:lpstr>
      <vt:lpstr>sn</vt:lpstr>
      <vt:lpstr>Phụ lục 05 kèm theo báo cáo</vt:lpstr>
      <vt:lpstr>Phụ lục 06 kèm theo Báo cáo</vt:lpstr>
      <vt:lpstr>'PL II 2022'!Print_Area</vt:lpstr>
      <vt:lpstr>'Phụ lục 04 kèm theo báo cáo'!Print_Area</vt:lpstr>
      <vt:lpstr>'PL II 2022'!Print_Titles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84977</cp:lastModifiedBy>
  <cp:lastPrinted>2023-06-16T01:48:28Z</cp:lastPrinted>
  <dcterms:created xsi:type="dcterms:W3CDTF">2019-07-30T07:31:23Z</dcterms:created>
  <dcterms:modified xsi:type="dcterms:W3CDTF">2023-07-11T07:50:36Z</dcterms:modified>
</cp:coreProperties>
</file>