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tabRatio="859" firstSheet="1" activeTab="3"/>
  </bookViews>
  <sheets>
    <sheet name="PL II 2022" sheetId="29" state="hidden" r:id="rId1"/>
    <sheet name="PL 2tổg CTMT" sheetId="37" r:id="rId2"/>
    <sheet name="B2 đầu tư" sheetId="35" r:id="rId3"/>
    <sheet name="B3 S ngiệp" sheetId="36" r:id="rId4"/>
    <sheet name="Sheet1" sheetId="38" state="hidden" r:id="rId5"/>
    <sheet name="sn" sheetId="39" state="hidden" r:id="rId6"/>
  </sheet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H08" localSheetId="0" hidden="1">{#N/A,#N/A,FALSE,"Chi tiÆt"}</definedName>
    <definedName name="_KH08" hidden="1">{#N/A,#N/A,FALSE,"Chi tiÆt"}</definedName>
    <definedName name="_km190" localSheetId="0">#REF!</definedName>
    <definedName name="_km190">#REF!</definedName>
    <definedName name="_km191">#REF!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0"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REC">#N/A</definedName>
    <definedName name="CATSYU">#N/A</definedName>
    <definedName name="catvang" localSheetId="0">#REF!</definedName>
    <definedName name="catvang">#REF!</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đ" localSheetId="0" hidden="1">{"'Sheet1'!$L$16"}</definedName>
    <definedName name="dđ" hidden="1">{"'Sheet1'!$L$16"}</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0"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0" hidden="1">{"'Sheet1'!$L$16"}</definedName>
    <definedName name="PMS" hidden="1">{"'Sheet1'!$L$16"}</definedName>
    <definedName name="PRICE">#REF!</definedName>
    <definedName name="PRICE1">#REF!</definedName>
    <definedName name="_xlnm.Print_Area" localSheetId="2">'B2 đầu tư'!$A$1:$Y$231</definedName>
    <definedName name="_xlnm.Print_Area" localSheetId="0">'PL II 2022'!$A$1:$M$12</definedName>
    <definedName name="_xlnm.Print_Titles" localSheetId="2">'B2 đầu tư'!#REF!</definedName>
    <definedName name="_xlnm.Print_Titles" localSheetId="0">'PL II 2022'!$5:$8</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onmai">#REF!</definedName>
    <definedName name="TPCP" localSheetId="0"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#REF!</definedName>
    <definedName name="uu">#REF!</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67" i="36" l="1"/>
  <c r="D267" i="36"/>
  <c r="F230" i="36"/>
  <c r="D226" i="36"/>
  <c r="E11" i="37" l="1"/>
  <c r="T131" i="35" l="1"/>
  <c r="S84" i="35"/>
  <c r="E38" i="37" l="1"/>
  <c r="E37" i="37"/>
  <c r="E36" i="37"/>
  <c r="E35" i="37"/>
  <c r="E34" i="37"/>
  <c r="E33" i="37"/>
  <c r="E32" i="37"/>
  <c r="E31" i="37"/>
  <c r="E30" i="37"/>
  <c r="E29" i="37"/>
  <c r="E28" i="37"/>
  <c r="E263" i="36"/>
  <c r="E256" i="36" l="1"/>
  <c r="E255" i="36"/>
  <c r="E13" i="37"/>
  <c r="E16" i="37"/>
  <c r="AA85" i="35"/>
  <c r="S100" i="35"/>
  <c r="S33" i="35"/>
  <c r="S123" i="35"/>
  <c r="S116" i="35"/>
  <c r="S110" i="35"/>
  <c r="S101" i="35"/>
  <c r="R100" i="35"/>
  <c r="S82" i="35"/>
  <c r="F13" i="37"/>
  <c r="T147" i="35"/>
  <c r="R147" i="35" s="1"/>
  <c r="F16" i="37"/>
  <c r="C16" i="37" s="1"/>
  <c r="C28" i="37" l="1"/>
  <c r="F12" i="37"/>
  <c r="E14" i="37"/>
  <c r="E27" i="37"/>
  <c r="S99" i="35"/>
  <c r="S12" i="35"/>
  <c r="U16" i="37"/>
  <c r="W130" i="35"/>
  <c r="V130" i="35"/>
  <c r="E152" i="36"/>
  <c r="L142" i="36" s="1"/>
  <c r="D284" i="36"/>
  <c r="E281" i="36"/>
  <c r="E266" i="36"/>
  <c r="E265" i="36"/>
  <c r="E264" i="36"/>
  <c r="E262" i="36"/>
  <c r="E261" i="36"/>
  <c r="E260" i="36"/>
  <c r="E259" i="36"/>
  <c r="E258" i="36"/>
  <c r="E257" i="36"/>
  <c r="T82" i="35"/>
  <c r="W82" i="35"/>
  <c r="R82" i="35"/>
  <c r="R84" i="35"/>
  <c r="S51" i="35"/>
  <c r="S50" i="35"/>
  <c r="S49" i="35"/>
  <c r="S48" i="35"/>
  <c r="S47" i="35"/>
  <c r="S46" i="35"/>
  <c r="D207" i="36"/>
  <c r="R133" i="35"/>
  <c r="R131" i="35"/>
  <c r="E12" i="37" l="1"/>
  <c r="H26" i="37"/>
  <c r="I26" i="37"/>
  <c r="G26" i="37" s="1"/>
  <c r="I18" i="37"/>
  <c r="D52" i="36"/>
  <c r="D51" i="36"/>
  <c r="D50" i="36"/>
  <c r="D49" i="36"/>
  <c r="D48" i="36"/>
  <c r="D47" i="36"/>
  <c r="D46" i="36"/>
  <c r="D45" i="36"/>
  <c r="D44" i="36"/>
  <c r="D43" i="36"/>
  <c r="D42" i="36"/>
  <c r="E42" i="36"/>
  <c r="E44" i="36"/>
  <c r="E43" i="36"/>
  <c r="G233" i="36"/>
  <c r="F233" i="36"/>
  <c r="D233" i="36" s="1"/>
  <c r="D280" i="36"/>
  <c r="D285" i="36"/>
  <c r="D291" i="36"/>
  <c r="D290" i="36"/>
  <c r="D286" i="36"/>
  <c r="G287" i="36"/>
  <c r="D287" i="36"/>
  <c r="D288" i="36"/>
  <c r="D295" i="36"/>
  <c r="D296" i="36"/>
  <c r="D297" i="36"/>
  <c r="D298" i="36"/>
  <c r="D299" i="36"/>
  <c r="D300" i="36"/>
  <c r="D301" i="36"/>
  <c r="D302" i="36"/>
  <c r="D303" i="36"/>
  <c r="D304" i="36"/>
  <c r="D294" i="36"/>
  <c r="E292" i="36"/>
  <c r="E289" i="36" s="1"/>
  <c r="E88" i="36"/>
  <c r="E67" i="36"/>
  <c r="D67" i="36"/>
  <c r="C14" i="37"/>
  <c r="C15" i="37"/>
  <c r="C17" i="37"/>
  <c r="C18" i="37"/>
  <c r="C19" i="37"/>
  <c r="C20" i="37"/>
  <c r="C21" i="37"/>
  <c r="C22" i="37"/>
  <c r="C23" i="37"/>
  <c r="C24" i="37"/>
  <c r="C25" i="37"/>
  <c r="C26" i="37"/>
  <c r="C13" i="37"/>
  <c r="F27" i="37"/>
  <c r="F11" i="37" s="1"/>
  <c r="S19" i="37" l="1"/>
  <c r="I19" i="37" s="1"/>
  <c r="D41" i="36"/>
  <c r="C12" i="37"/>
  <c r="C29" i="37"/>
  <c r="C30" i="37"/>
  <c r="C31" i="37"/>
  <c r="C32" i="37"/>
  <c r="C33" i="37"/>
  <c r="C34" i="37"/>
  <c r="C35" i="37"/>
  <c r="C36" i="37"/>
  <c r="C37" i="37"/>
  <c r="C38" i="37"/>
  <c r="I13" i="36" l="1"/>
  <c r="A3" i="35" l="1"/>
  <c r="A3" i="36"/>
  <c r="V97" i="35" l="1"/>
  <c r="T143" i="35"/>
  <c r="T101" i="35" l="1"/>
  <c r="V101" i="35"/>
  <c r="W101" i="35"/>
  <c r="T135" i="35"/>
  <c r="V95" i="35" l="1"/>
  <c r="H195" i="36"/>
  <c r="H194" i="36" s="1"/>
  <c r="I195" i="36"/>
  <c r="I194" i="36" s="1"/>
  <c r="I191" i="36" s="1"/>
  <c r="T154" i="35" l="1"/>
  <c r="V120" i="35" l="1"/>
  <c r="V119" i="35"/>
  <c r="V117" i="35"/>
  <c r="W165" i="35"/>
  <c r="W164" i="35"/>
  <c r="W163" i="35"/>
  <c r="W162" i="35"/>
  <c r="W161" i="35"/>
  <c r="W160" i="35"/>
  <c r="W159" i="35"/>
  <c r="W158" i="35"/>
  <c r="W157" i="35"/>
  <c r="F254" i="36" l="1"/>
  <c r="H254" i="36"/>
  <c r="I254" i="36"/>
  <c r="F267" i="36"/>
  <c r="H267" i="36"/>
  <c r="I267" i="36"/>
  <c r="F281" i="36"/>
  <c r="H281" i="36"/>
  <c r="I281" i="36"/>
  <c r="F292" i="36"/>
  <c r="F289" i="36" s="1"/>
  <c r="H292" i="36"/>
  <c r="H289" i="36" s="1"/>
  <c r="I292" i="36"/>
  <c r="I289" i="36" s="1"/>
  <c r="G286" i="36"/>
  <c r="S23" i="37" s="1"/>
  <c r="I23" i="37" s="1"/>
  <c r="F279" i="36" l="1"/>
  <c r="I279" i="36"/>
  <c r="H279" i="36"/>
  <c r="U77" i="35"/>
  <c r="H155" i="36" l="1"/>
  <c r="F149" i="36"/>
  <c r="H149" i="36"/>
  <c r="I149" i="36"/>
  <c r="E149" i="36"/>
  <c r="F151" i="36"/>
  <c r="H151" i="36"/>
  <c r="I151" i="36"/>
  <c r="E151" i="36"/>
  <c r="F153" i="36"/>
  <c r="H153" i="36"/>
  <c r="I153" i="36"/>
  <c r="E153" i="36"/>
  <c r="F155" i="36"/>
  <c r="I155" i="36"/>
  <c r="E155" i="36"/>
  <c r="I10" i="36" l="1"/>
  <c r="G10" i="36" s="1"/>
  <c r="H157" i="36" l="1"/>
  <c r="H159" i="36"/>
  <c r="I141" i="36"/>
  <c r="H141" i="36"/>
  <c r="G141" i="36" l="1"/>
  <c r="D159" i="36"/>
  <c r="G160" i="36"/>
  <c r="F159" i="36"/>
  <c r="I159" i="36"/>
  <c r="E159" i="36"/>
  <c r="I140" i="36"/>
  <c r="G144" i="36"/>
  <c r="G159" i="36" l="1"/>
  <c r="J159" i="36" s="1"/>
  <c r="J160" i="36"/>
  <c r="M15" i="37"/>
  <c r="F14" i="36" l="1"/>
  <c r="F21" i="36"/>
  <c r="F22" i="36"/>
  <c r="F23" i="36"/>
  <c r="T142" i="35"/>
  <c r="T187" i="35"/>
  <c r="W127" i="35" l="1"/>
  <c r="R99" i="35"/>
  <c r="V99" i="35"/>
  <c r="V93" i="35" l="1"/>
  <c r="H13" i="36" l="1"/>
  <c r="I9" i="36"/>
  <c r="I8" i="36" s="1"/>
  <c r="F26" i="36"/>
  <c r="F24" i="36"/>
  <c r="F17" i="36"/>
  <c r="F16" i="36"/>
  <c r="F18" i="36"/>
  <c r="F20" i="36"/>
  <c r="F19" i="36"/>
  <c r="D14" i="36"/>
  <c r="F15" i="36"/>
  <c r="T194" i="35" l="1"/>
  <c r="R194" i="35" s="1"/>
  <c r="T207" i="35" l="1"/>
  <c r="R207" i="35" s="1"/>
  <c r="T144" i="35"/>
  <c r="R144" i="35" s="1"/>
  <c r="U144" i="35"/>
  <c r="F157" i="36"/>
  <c r="I157" i="36"/>
  <c r="E157" i="36"/>
  <c r="U213" i="35" l="1"/>
  <c r="U214" i="35"/>
  <c r="U215" i="35"/>
  <c r="U216" i="35"/>
  <c r="U217" i="35"/>
  <c r="U218" i="35"/>
  <c r="U219" i="35"/>
  <c r="U220" i="35"/>
  <c r="U221" i="35"/>
  <c r="U222" i="35"/>
  <c r="U223" i="35"/>
  <c r="U224" i="35"/>
  <c r="U225" i="35"/>
  <c r="U226" i="35"/>
  <c r="U227" i="35"/>
  <c r="U228" i="35"/>
  <c r="U229" i="35"/>
  <c r="L37" i="37" s="1"/>
  <c r="U230" i="35"/>
  <c r="U231" i="35"/>
  <c r="U212" i="35"/>
  <c r="L28" i="37" s="1"/>
  <c r="U199" i="35"/>
  <c r="O33" i="37" s="1"/>
  <c r="U200" i="35"/>
  <c r="U201" i="35"/>
  <c r="O34" i="37" s="1"/>
  <c r="U202" i="35"/>
  <c r="U203" i="35"/>
  <c r="U204" i="35"/>
  <c r="U205" i="35"/>
  <c r="U206" i="35"/>
  <c r="U207" i="35"/>
  <c r="O37" i="37" s="1"/>
  <c r="U208" i="35"/>
  <c r="U209" i="35"/>
  <c r="U177" i="35"/>
  <c r="U178" i="35"/>
  <c r="U179" i="35"/>
  <c r="U180" i="35"/>
  <c r="U181" i="35"/>
  <c r="U182" i="35"/>
  <c r="U183" i="35"/>
  <c r="U184" i="35"/>
  <c r="U185" i="35"/>
  <c r="U186" i="35"/>
  <c r="U187" i="35"/>
  <c r="U188" i="35"/>
  <c r="U189" i="35"/>
  <c r="U190" i="35"/>
  <c r="U191" i="35"/>
  <c r="U192" i="35"/>
  <c r="U193" i="35"/>
  <c r="U194" i="35"/>
  <c r="U195" i="35"/>
  <c r="U196" i="35"/>
  <c r="U197" i="35"/>
  <c r="U198" i="35"/>
  <c r="U172" i="35"/>
  <c r="U173" i="35"/>
  <c r="U174" i="35"/>
  <c r="U175" i="35"/>
  <c r="U176" i="35"/>
  <c r="U171" i="35"/>
  <c r="V79" i="35"/>
  <c r="U41" i="35"/>
  <c r="O32" i="37" l="1"/>
  <c r="O35" i="37"/>
  <c r="L35" i="37"/>
  <c r="L34" i="37"/>
  <c r="O28" i="37"/>
  <c r="O38" i="37"/>
  <c r="O31" i="37"/>
  <c r="L33" i="37"/>
  <c r="W210" i="35"/>
  <c r="U210" i="35"/>
  <c r="W169" i="35"/>
  <c r="W168" i="35" s="1"/>
  <c r="T110" i="35" l="1"/>
  <c r="V110" i="35"/>
  <c r="W110" i="35"/>
  <c r="W109" i="35" s="1"/>
  <c r="V113" i="35"/>
  <c r="T113" i="35"/>
  <c r="T112" i="35" s="1"/>
  <c r="V116" i="35"/>
  <c r="V156" i="35"/>
  <c r="V155" i="35" s="1"/>
  <c r="W156" i="35"/>
  <c r="W155" i="35" s="1"/>
  <c r="U117" i="35"/>
  <c r="U118" i="35"/>
  <c r="U119" i="35"/>
  <c r="U120" i="35"/>
  <c r="U121" i="35"/>
  <c r="U122" i="35"/>
  <c r="U123" i="35"/>
  <c r="V112" i="35" l="1"/>
  <c r="V109" i="35" s="1"/>
  <c r="T109" i="35"/>
  <c r="L32" i="37"/>
  <c r="G11" i="36" l="1"/>
  <c r="G12" i="36"/>
  <c r="G14" i="36"/>
  <c r="G15" i="36"/>
  <c r="G16" i="36"/>
  <c r="G17" i="36"/>
  <c r="G18" i="36"/>
  <c r="G19" i="36"/>
  <c r="G20" i="36"/>
  <c r="G21" i="36"/>
  <c r="G22" i="36"/>
  <c r="G23" i="36"/>
  <c r="P36" i="37" s="1"/>
  <c r="G24" i="36"/>
  <c r="G26" i="36"/>
  <c r="G28" i="36"/>
  <c r="G29" i="36"/>
  <c r="G30" i="36"/>
  <c r="G32" i="36"/>
  <c r="G33" i="36"/>
  <c r="G34" i="36"/>
  <c r="D38" i="36"/>
  <c r="D39" i="36"/>
  <c r="D40" i="36"/>
  <c r="D37"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70" i="36"/>
  <c r="G71" i="36"/>
  <c r="G72" i="36"/>
  <c r="G73" i="36"/>
  <c r="G75" i="36"/>
  <c r="G76" i="36"/>
  <c r="G77" i="36"/>
  <c r="G78" i="36"/>
  <c r="G79" i="36"/>
  <c r="G80" i="36"/>
  <c r="G81" i="36"/>
  <c r="G82" i="36"/>
  <c r="G83" i="36"/>
  <c r="G84" i="36"/>
  <c r="G85" i="36"/>
  <c r="G86" i="36"/>
  <c r="G87" i="36"/>
  <c r="G88" i="36"/>
  <c r="G89" i="36"/>
  <c r="G90" i="36"/>
  <c r="G91" i="36"/>
  <c r="G92" i="36"/>
  <c r="G93" i="36"/>
  <c r="G94" i="36"/>
  <c r="G95" i="36"/>
  <c r="G96" i="36"/>
  <c r="G97" i="36"/>
  <c r="G98" i="36"/>
  <c r="G99" i="36"/>
  <c r="G100" i="36"/>
  <c r="G102" i="36"/>
  <c r="G103" i="36"/>
  <c r="G104" i="36"/>
  <c r="G105" i="36"/>
  <c r="G106" i="36"/>
  <c r="G107" i="36"/>
  <c r="G108" i="36"/>
  <c r="G109" i="36"/>
  <c r="G110" i="36"/>
  <c r="G111" i="36"/>
  <c r="G112" i="36"/>
  <c r="G113" i="36"/>
  <c r="G115" i="36"/>
  <c r="G116" i="36"/>
  <c r="G117" i="36"/>
  <c r="G118" i="36"/>
  <c r="G119" i="36"/>
  <c r="G120" i="36"/>
  <c r="G121" i="36"/>
  <c r="G122" i="36"/>
  <c r="G123" i="36"/>
  <c r="G124" i="36"/>
  <c r="G125" i="36"/>
  <c r="G126" i="36"/>
  <c r="G127" i="36"/>
  <c r="G128" i="36"/>
  <c r="G129" i="36"/>
  <c r="G130" i="36"/>
  <c r="G131" i="36"/>
  <c r="G132" i="36"/>
  <c r="G133" i="36"/>
  <c r="G134" i="36"/>
  <c r="G135" i="36"/>
  <c r="G136" i="36"/>
  <c r="G137" i="36"/>
  <c r="G138" i="36"/>
  <c r="G139" i="36"/>
  <c r="G142" i="36"/>
  <c r="G143" i="36"/>
  <c r="G145" i="36"/>
  <c r="G146" i="36"/>
  <c r="G147" i="36"/>
  <c r="G150" i="36"/>
  <c r="G152" i="36"/>
  <c r="G154" i="36"/>
  <c r="G153" i="36" s="1"/>
  <c r="G156" i="36"/>
  <c r="G158" i="36"/>
  <c r="G162" i="36"/>
  <c r="G163" i="36"/>
  <c r="G164" i="36"/>
  <c r="G165" i="36"/>
  <c r="G166" i="36"/>
  <c r="G167" i="36"/>
  <c r="G168" i="36"/>
  <c r="G169" i="36"/>
  <c r="G170" i="36"/>
  <c r="G171" i="36"/>
  <c r="G172" i="36"/>
  <c r="G173" i="36"/>
  <c r="G174" i="36"/>
  <c r="G175" i="36"/>
  <c r="G176" i="36"/>
  <c r="G177" i="36"/>
  <c r="G178" i="36"/>
  <c r="G179" i="36"/>
  <c r="G180" i="36"/>
  <c r="G181" i="36"/>
  <c r="G182" i="36"/>
  <c r="G183" i="36"/>
  <c r="G184" i="36"/>
  <c r="G185" i="36"/>
  <c r="G186" i="36"/>
  <c r="G187" i="36"/>
  <c r="G188" i="36"/>
  <c r="G189" i="36"/>
  <c r="G193" i="36"/>
  <c r="G196" i="36"/>
  <c r="G197" i="36"/>
  <c r="G198" i="36"/>
  <c r="G199" i="36"/>
  <c r="G200" i="36"/>
  <c r="G201" i="36"/>
  <c r="G202" i="36"/>
  <c r="G203" i="36"/>
  <c r="S35" i="37" s="1"/>
  <c r="G204" i="36"/>
  <c r="G205" i="36"/>
  <c r="G206" i="36"/>
  <c r="G208" i="36"/>
  <c r="G209" i="36"/>
  <c r="G210" i="36"/>
  <c r="G211" i="36"/>
  <c r="G212" i="36"/>
  <c r="G213" i="36"/>
  <c r="G214" i="36"/>
  <c r="G215" i="36"/>
  <c r="G216" i="36"/>
  <c r="G217" i="36"/>
  <c r="G218" i="36"/>
  <c r="G219" i="36"/>
  <c r="G220" i="36"/>
  <c r="G221" i="36"/>
  <c r="G222" i="36"/>
  <c r="G223" i="36"/>
  <c r="G224" i="36"/>
  <c r="G225" i="36"/>
  <c r="G229" i="36"/>
  <c r="G230" i="36"/>
  <c r="G227" i="36"/>
  <c r="G232" i="36"/>
  <c r="G226" i="36"/>
  <c r="G231" i="36"/>
  <c r="G234" i="36"/>
  <c r="G235" i="36"/>
  <c r="G236" i="36"/>
  <c r="G237" i="36"/>
  <c r="G240" i="36"/>
  <c r="G243" i="36"/>
  <c r="G244" i="36"/>
  <c r="G245" i="36"/>
  <c r="G246" i="36"/>
  <c r="G247" i="36"/>
  <c r="G248" i="36"/>
  <c r="G249" i="36"/>
  <c r="G250" i="36"/>
  <c r="G251" i="36"/>
  <c r="G252" i="36"/>
  <c r="G253" i="36"/>
  <c r="S38" i="37" s="1"/>
  <c r="G255" i="36"/>
  <c r="G256" i="36"/>
  <c r="G257" i="36"/>
  <c r="G258" i="36"/>
  <c r="G259" i="36"/>
  <c r="G260" i="36"/>
  <c r="G261" i="36"/>
  <c r="G262" i="36"/>
  <c r="G263" i="36"/>
  <c r="G264" i="36"/>
  <c r="G265" i="36"/>
  <c r="G266" i="36"/>
  <c r="G268" i="36"/>
  <c r="G269" i="36"/>
  <c r="G270" i="36"/>
  <c r="G271" i="36"/>
  <c r="G272" i="36"/>
  <c r="G273" i="36"/>
  <c r="G274" i="36"/>
  <c r="G275" i="36"/>
  <c r="G276" i="36"/>
  <c r="G277" i="36"/>
  <c r="G278" i="36"/>
  <c r="G282" i="36"/>
  <c r="G283" i="36"/>
  <c r="G293" i="36"/>
  <c r="G292" i="36" s="1"/>
  <c r="G289" i="36" s="1"/>
  <c r="J40" i="36" l="1"/>
  <c r="G281" i="36"/>
  <c r="G279" i="36" s="1"/>
  <c r="P28" i="37"/>
  <c r="M13" i="37"/>
  <c r="G155" i="36"/>
  <c r="G195" i="36"/>
  <c r="G194" i="36" s="1"/>
  <c r="G267" i="36"/>
  <c r="G254" i="36"/>
  <c r="G151" i="36"/>
  <c r="G149" i="36"/>
  <c r="G13" i="36"/>
  <c r="P35" i="37"/>
  <c r="J158" i="36"/>
  <c r="G157" i="36"/>
  <c r="M24" i="37"/>
  <c r="F239" i="36" l="1"/>
  <c r="F238" i="36" s="1"/>
  <c r="H239" i="36"/>
  <c r="I239" i="36"/>
  <c r="I238" i="36" s="1"/>
  <c r="F242" i="36"/>
  <c r="F241" i="36" s="1"/>
  <c r="H242" i="36"/>
  <c r="I242" i="36"/>
  <c r="I241" i="36" s="1"/>
  <c r="H238" i="36" l="1"/>
  <c r="I190" i="36"/>
  <c r="I7" i="36" s="1"/>
  <c r="G239" i="36"/>
  <c r="H241" i="36"/>
  <c r="G242" i="36"/>
  <c r="G241" i="36" l="1"/>
  <c r="G238" i="36" s="1"/>
  <c r="U129" i="35" l="1"/>
  <c r="P29" i="37" l="1"/>
  <c r="V134" i="35" l="1"/>
  <c r="W134" i="35"/>
  <c r="T33" i="35"/>
  <c r="V33" i="35"/>
  <c r="W33" i="35"/>
  <c r="T40" i="35"/>
  <c r="V40" i="35"/>
  <c r="W40" i="35"/>
  <c r="T76" i="35"/>
  <c r="V76" i="35"/>
  <c r="V75" i="35" s="1"/>
  <c r="W76" i="35"/>
  <c r="T79" i="35"/>
  <c r="W79" i="35"/>
  <c r="T87" i="35"/>
  <c r="V87" i="35"/>
  <c r="W87" i="35"/>
  <c r="U100" i="35"/>
  <c r="U102" i="35"/>
  <c r="U103" i="35"/>
  <c r="U104" i="35"/>
  <c r="U105" i="35"/>
  <c r="U106" i="35"/>
  <c r="U107" i="35"/>
  <c r="U108" i="35"/>
  <c r="U111" i="35"/>
  <c r="U110" i="35" s="1"/>
  <c r="U114" i="35"/>
  <c r="U115" i="35"/>
  <c r="U116" i="35"/>
  <c r="U124" i="35"/>
  <c r="U89" i="35"/>
  <c r="U90" i="35"/>
  <c r="U91" i="35"/>
  <c r="U92" i="35"/>
  <c r="R29" i="37" s="1"/>
  <c r="U93" i="35"/>
  <c r="U94" i="35"/>
  <c r="U95" i="35"/>
  <c r="U96" i="35"/>
  <c r="U97" i="35"/>
  <c r="U98" i="35"/>
  <c r="R37" i="37" s="1"/>
  <c r="U88" i="35"/>
  <c r="U84" i="35"/>
  <c r="V83" i="35"/>
  <c r="U59" i="35"/>
  <c r="U60" i="35"/>
  <c r="U61" i="35"/>
  <c r="U62" i="35"/>
  <c r="U63" i="35"/>
  <c r="U64" i="35"/>
  <c r="U65" i="35"/>
  <c r="U66" i="35"/>
  <c r="U67" i="35"/>
  <c r="U68" i="35"/>
  <c r="U69" i="35"/>
  <c r="U70" i="35"/>
  <c r="U71" i="35"/>
  <c r="U72" i="35"/>
  <c r="U73" i="35"/>
  <c r="U74" i="35"/>
  <c r="U78" i="35"/>
  <c r="U76" i="35" s="1"/>
  <c r="U80" i="35"/>
  <c r="U81" i="35"/>
  <c r="U54" i="35"/>
  <c r="U55" i="35"/>
  <c r="U56" i="35"/>
  <c r="U48" i="35"/>
  <c r="U49" i="35"/>
  <c r="U50" i="35"/>
  <c r="U53" i="35"/>
  <c r="U51" i="35"/>
  <c r="U44" i="35"/>
  <c r="U45" i="35"/>
  <c r="U46" i="35"/>
  <c r="U47" i="35"/>
  <c r="U52" i="35"/>
  <c r="U42" i="35"/>
  <c r="U43" i="35"/>
  <c r="U35" i="35"/>
  <c r="U36" i="35"/>
  <c r="U37" i="35"/>
  <c r="U38" i="35"/>
  <c r="U39" i="35"/>
  <c r="U34" i="35"/>
  <c r="U14" i="35"/>
  <c r="U15" i="35"/>
  <c r="U16" i="35"/>
  <c r="U17" i="35"/>
  <c r="U18" i="35"/>
  <c r="U19" i="35"/>
  <c r="U20" i="35"/>
  <c r="U21" i="35"/>
  <c r="U22" i="35"/>
  <c r="U23" i="35"/>
  <c r="U24" i="35"/>
  <c r="U25" i="35"/>
  <c r="U26" i="35"/>
  <c r="U27" i="35"/>
  <c r="U28" i="35"/>
  <c r="U29" i="35"/>
  <c r="U30" i="35"/>
  <c r="U31" i="35"/>
  <c r="U13" i="35"/>
  <c r="H36" i="36"/>
  <c r="G36" i="36" s="1"/>
  <c r="T99" i="35"/>
  <c r="W99" i="35"/>
  <c r="V210" i="35"/>
  <c r="F36" i="36"/>
  <c r="U83" i="35" l="1"/>
  <c r="U82" i="35" s="1"/>
  <c r="V82" i="35"/>
  <c r="U33" i="35"/>
  <c r="T75" i="35"/>
  <c r="T58" i="35" s="1"/>
  <c r="T32" i="35"/>
  <c r="W86" i="35"/>
  <c r="U113" i="35"/>
  <c r="U112" i="35" s="1"/>
  <c r="U109" i="35" s="1"/>
  <c r="W75" i="35"/>
  <c r="W58" i="35" s="1"/>
  <c r="U99" i="35"/>
  <c r="T86" i="35"/>
  <c r="W32" i="35"/>
  <c r="U101" i="35"/>
  <c r="O16" i="37"/>
  <c r="O25" i="37"/>
  <c r="U87" i="35"/>
  <c r="U40" i="35"/>
  <c r="U79" i="35"/>
  <c r="U75" i="35" s="1"/>
  <c r="U58" i="35" s="1"/>
  <c r="V86" i="35"/>
  <c r="V58" i="35"/>
  <c r="V32" i="35"/>
  <c r="S67" i="35"/>
  <c r="S66" i="35" s="1"/>
  <c r="U32" i="35" l="1"/>
  <c r="U86" i="35"/>
  <c r="U57" i="35" s="1"/>
  <c r="U11" i="35" l="1"/>
  <c r="D12" i="37"/>
  <c r="F114" i="36"/>
  <c r="H114" i="36"/>
  <c r="G114" i="36" s="1"/>
  <c r="K7" i="36"/>
  <c r="E10" i="36"/>
  <c r="E13" i="36"/>
  <c r="E25" i="36"/>
  <c r="F25" i="36"/>
  <c r="H25" i="36"/>
  <c r="G25" i="36" s="1"/>
  <c r="E27" i="36"/>
  <c r="H27" i="36"/>
  <c r="G27" i="36" s="1"/>
  <c r="E31" i="36"/>
  <c r="H31" i="36"/>
  <c r="G31" i="36" s="1"/>
  <c r="F69" i="36"/>
  <c r="D26" i="36"/>
  <c r="E192" i="36"/>
  <c r="E191" i="36" s="1"/>
  <c r="H192" i="36"/>
  <c r="F148" i="36"/>
  <c r="E141" i="36"/>
  <c r="F209" i="36"/>
  <c r="D209" i="36" s="1"/>
  <c r="J209" i="36" s="1"/>
  <c r="F213" i="36"/>
  <c r="D213" i="36" s="1"/>
  <c r="J213" i="36" s="1"/>
  <c r="F227" i="36"/>
  <c r="D227" i="36" s="1"/>
  <c r="J227" i="36" s="1"/>
  <c r="F236" i="36"/>
  <c r="D236" i="36" s="1"/>
  <c r="J236" i="36" s="1"/>
  <c r="E36" i="36"/>
  <c r="F9" i="39"/>
  <c r="F11" i="36" s="1"/>
  <c r="D87" i="39"/>
  <c r="F86" i="39"/>
  <c r="F85" i="39"/>
  <c r="F235" i="36" s="1"/>
  <c r="D235" i="36" s="1"/>
  <c r="J235" i="36" s="1"/>
  <c r="E84" i="39"/>
  <c r="F83" i="39"/>
  <c r="F82" i="39" s="1"/>
  <c r="E82" i="39"/>
  <c r="D82" i="39"/>
  <c r="F81" i="39"/>
  <c r="F231" i="36" s="1"/>
  <c r="D231" i="36" s="1"/>
  <c r="J231" i="36" s="1"/>
  <c r="F80" i="39"/>
  <c r="D79" i="39"/>
  <c r="F79" i="39" s="1"/>
  <c r="F232" i="36" s="1"/>
  <c r="D232" i="36" s="1"/>
  <c r="J232" i="36" s="1"/>
  <c r="D78" i="39"/>
  <c r="F78" i="39" s="1"/>
  <c r="E77" i="39"/>
  <c r="E75" i="39" s="1"/>
  <c r="D77" i="39"/>
  <c r="F76" i="39"/>
  <c r="F229" i="36" s="1"/>
  <c r="D229" i="36" s="1"/>
  <c r="J229" i="36" s="1"/>
  <c r="E74" i="39"/>
  <c r="D74" i="39"/>
  <c r="D73" i="39"/>
  <c r="D72" i="39"/>
  <c r="D71" i="39"/>
  <c r="F71" i="39" s="1"/>
  <c r="F221" i="36" s="1"/>
  <c r="D221" i="36" s="1"/>
  <c r="J221" i="36" s="1"/>
  <c r="D70" i="39"/>
  <c r="D67" i="39"/>
  <c r="F67" i="39" s="1"/>
  <c r="F218" i="36" s="1"/>
  <c r="D218" i="36" s="1"/>
  <c r="J218" i="36" s="1"/>
  <c r="D66" i="39"/>
  <c r="D65" i="39"/>
  <c r="D64" i="39"/>
  <c r="F64" i="39" s="1"/>
  <c r="F215" i="36" s="1"/>
  <c r="D215" i="36" s="1"/>
  <c r="J215" i="36" s="1"/>
  <c r="D63" i="39"/>
  <c r="F63" i="39" s="1"/>
  <c r="F214" i="36" s="1"/>
  <c r="D214" i="36" s="1"/>
  <c r="J214" i="36" s="1"/>
  <c r="D62" i="39"/>
  <c r="F62" i="39" s="1"/>
  <c r="D61" i="39"/>
  <c r="D60" i="39"/>
  <c r="F60" i="39" s="1"/>
  <c r="F211" i="36" s="1"/>
  <c r="D211" i="36" s="1"/>
  <c r="J211" i="36" s="1"/>
  <c r="D59" i="39"/>
  <c r="F59" i="39" s="1"/>
  <c r="F210" i="36" s="1"/>
  <c r="D210" i="36" s="1"/>
  <c r="J210" i="36" s="1"/>
  <c r="D58" i="39"/>
  <c r="F58" i="39" s="1"/>
  <c r="D57" i="39"/>
  <c r="E56" i="39"/>
  <c r="D55" i="39"/>
  <c r="F55" i="39" s="1"/>
  <c r="F205" i="36" s="1"/>
  <c r="D205" i="36" s="1"/>
  <c r="J205" i="36" s="1"/>
  <c r="E45" i="39"/>
  <c r="D54" i="39"/>
  <c r="D53" i="39"/>
  <c r="D52" i="39"/>
  <c r="D51" i="39"/>
  <c r="D50" i="39"/>
  <c r="D49" i="39"/>
  <c r="D48" i="39"/>
  <c r="D47" i="39"/>
  <c r="D46" i="39"/>
  <c r="D43" i="39"/>
  <c r="E42" i="39"/>
  <c r="D40" i="39"/>
  <c r="E39" i="39"/>
  <c r="D39" i="39"/>
  <c r="F37" i="39"/>
  <c r="F145" i="36" s="1"/>
  <c r="D145" i="36" s="1"/>
  <c r="J145" i="36" s="1"/>
  <c r="F36" i="39"/>
  <c r="F144" i="36" s="1"/>
  <c r="F35" i="39"/>
  <c r="F143" i="36" s="1"/>
  <c r="D143" i="36" s="1"/>
  <c r="J143" i="36" s="1"/>
  <c r="F34" i="39"/>
  <c r="F142" i="36" s="1"/>
  <c r="D32" i="39"/>
  <c r="D31" i="39"/>
  <c r="D30" i="39"/>
  <c r="E29" i="39"/>
  <c r="F28" i="39"/>
  <c r="F30" i="36" s="1"/>
  <c r="D30" i="36" s="1"/>
  <c r="J30" i="36" s="1"/>
  <c r="F27" i="39"/>
  <c r="F29" i="36" s="1"/>
  <c r="D26" i="39"/>
  <c r="F26" i="39" s="1"/>
  <c r="F28" i="36" s="1"/>
  <c r="E25" i="39"/>
  <c r="F24" i="39"/>
  <c r="F23" i="39" s="1"/>
  <c r="E23" i="39"/>
  <c r="D23" i="39"/>
  <c r="F22" i="39"/>
  <c r="F21" i="39"/>
  <c r="F20" i="39"/>
  <c r="D22" i="36" s="1"/>
  <c r="J22" i="36" s="1"/>
  <c r="F19" i="39"/>
  <c r="F18" i="39"/>
  <c r="F17" i="39"/>
  <c r="F16" i="39"/>
  <c r="F15" i="39"/>
  <c r="F14" i="39"/>
  <c r="F13" i="39"/>
  <c r="D15" i="36" s="1"/>
  <c r="J15" i="36" s="1"/>
  <c r="F12" i="39"/>
  <c r="E11" i="39"/>
  <c r="D11" i="39"/>
  <c r="F10" i="39"/>
  <c r="F12" i="36" s="1"/>
  <c r="E8" i="39"/>
  <c r="D8" i="39"/>
  <c r="G9" i="36" l="1"/>
  <c r="H9" i="36"/>
  <c r="H191" i="36"/>
  <c r="G192" i="36"/>
  <c r="G191" i="36" s="1"/>
  <c r="D25" i="36"/>
  <c r="J25" i="36" s="1"/>
  <c r="J26" i="36"/>
  <c r="F35" i="36"/>
  <c r="E9" i="36"/>
  <c r="D17" i="36"/>
  <c r="J17" i="36" s="1"/>
  <c r="D23" i="36"/>
  <c r="J23" i="36" s="1"/>
  <c r="J226" i="36"/>
  <c r="D12" i="36"/>
  <c r="J12" i="36" s="1"/>
  <c r="D19" i="36"/>
  <c r="J19" i="36" s="1"/>
  <c r="D16" i="36"/>
  <c r="J16" i="36" s="1"/>
  <c r="D20" i="36"/>
  <c r="J20" i="36" s="1"/>
  <c r="D24" i="36"/>
  <c r="J24" i="36" s="1"/>
  <c r="D142" i="36"/>
  <c r="J142" i="36" s="1"/>
  <c r="D11" i="36"/>
  <c r="J11" i="36" s="1"/>
  <c r="F10" i="36"/>
  <c r="D21" i="36"/>
  <c r="J21" i="36" s="1"/>
  <c r="F27" i="36"/>
  <c r="J14" i="36"/>
  <c r="F13" i="36"/>
  <c r="D18" i="36"/>
  <c r="J18" i="36" s="1"/>
  <c r="D29" i="36"/>
  <c r="J29" i="36" s="1"/>
  <c r="D144" i="36"/>
  <c r="J144" i="36" s="1"/>
  <c r="J233" i="36"/>
  <c r="D28" i="36"/>
  <c r="J28" i="36" s="1"/>
  <c r="E7" i="39"/>
  <c r="D84" i="39"/>
  <c r="F74" i="39"/>
  <c r="F224" i="36" s="1"/>
  <c r="D224" i="36" s="1"/>
  <c r="J224" i="36" s="1"/>
  <c r="F31" i="39"/>
  <c r="F33" i="36" s="1"/>
  <c r="D33" i="36" s="1"/>
  <c r="J33" i="36" s="1"/>
  <c r="E38" i="39"/>
  <c r="E33" i="39" s="1"/>
  <c r="F30" i="39"/>
  <c r="F32" i="36" s="1"/>
  <c r="F66" i="39"/>
  <c r="F217" i="36" s="1"/>
  <c r="D217" i="36" s="1"/>
  <c r="J217" i="36" s="1"/>
  <c r="F73" i="39"/>
  <c r="F223" i="36" s="1"/>
  <c r="D223" i="36" s="1"/>
  <c r="J223" i="36" s="1"/>
  <c r="F87" i="39"/>
  <c r="F72" i="39"/>
  <c r="F222" i="36" s="1"/>
  <c r="D222" i="36" s="1"/>
  <c r="J222" i="36" s="1"/>
  <c r="D75" i="39"/>
  <c r="F32" i="39"/>
  <c r="F34" i="36" s="1"/>
  <c r="D34" i="36" s="1"/>
  <c r="J34" i="36" s="1"/>
  <c r="D42" i="39"/>
  <c r="F43" i="39"/>
  <c r="D56" i="39"/>
  <c r="F57" i="39"/>
  <c r="F208" i="36" s="1"/>
  <c r="F61" i="39"/>
  <c r="F212" i="36" s="1"/>
  <c r="D212" i="36" s="1"/>
  <c r="J212" i="36" s="1"/>
  <c r="F65" i="39"/>
  <c r="F216" i="36" s="1"/>
  <c r="D216" i="36" s="1"/>
  <c r="J216" i="36" s="1"/>
  <c r="F25" i="39"/>
  <c r="D25" i="39"/>
  <c r="F47" i="39"/>
  <c r="F197" i="36" s="1"/>
  <c r="D197" i="36" s="1"/>
  <c r="J197" i="36" s="1"/>
  <c r="F11" i="39"/>
  <c r="F8" i="39"/>
  <c r="F39" i="39"/>
  <c r="F146" i="36" s="1"/>
  <c r="D146" i="36" s="1"/>
  <c r="J146" i="36" s="1"/>
  <c r="D38" i="39"/>
  <c r="D33" i="39" s="1"/>
  <c r="F40" i="39"/>
  <c r="F147" i="36" s="1"/>
  <c r="D147" i="36" s="1"/>
  <c r="J147" i="36" s="1"/>
  <c r="E44" i="39"/>
  <c r="F49" i="39"/>
  <c r="F199" i="36" s="1"/>
  <c r="D199" i="36" s="1"/>
  <c r="J199" i="36" s="1"/>
  <c r="F53" i="39"/>
  <c r="F203" i="36" s="1"/>
  <c r="D203" i="36" s="1"/>
  <c r="J203" i="36" s="1"/>
  <c r="F77" i="39"/>
  <c r="D45" i="39"/>
  <c r="F46" i="39"/>
  <c r="F196" i="36" s="1"/>
  <c r="F50" i="39"/>
  <c r="F200" i="36" s="1"/>
  <c r="D200" i="36" s="1"/>
  <c r="J200" i="36" s="1"/>
  <c r="F54" i="39"/>
  <c r="F204" i="36" s="1"/>
  <c r="D204" i="36" s="1"/>
  <c r="J204" i="36" s="1"/>
  <c r="F70" i="39"/>
  <c r="F220" i="36" s="1"/>
  <c r="D68" i="39"/>
  <c r="F51" i="39"/>
  <c r="F201" i="36" s="1"/>
  <c r="D201" i="36" s="1"/>
  <c r="J201" i="36" s="1"/>
  <c r="F48" i="39"/>
  <c r="F198" i="36" s="1"/>
  <c r="D198" i="36" s="1"/>
  <c r="J198" i="36" s="1"/>
  <c r="F52" i="39"/>
  <c r="F202" i="36" s="1"/>
  <c r="D202" i="36" s="1"/>
  <c r="J202" i="36" s="1"/>
  <c r="E68" i="39"/>
  <c r="D29" i="39"/>
  <c r="D208" i="36" l="1"/>
  <c r="J208" i="36" s="1"/>
  <c r="F206" i="36"/>
  <c r="D206" i="36" s="1"/>
  <c r="F219" i="36"/>
  <c r="D219" i="36" s="1"/>
  <c r="D196" i="36"/>
  <c r="J196" i="36" s="1"/>
  <c r="F195" i="36"/>
  <c r="F141" i="36"/>
  <c r="F140" i="36" s="1"/>
  <c r="D220" i="36"/>
  <c r="J220" i="36" s="1"/>
  <c r="D10" i="36"/>
  <c r="D27" i="36"/>
  <c r="J27" i="36" s="1"/>
  <c r="D141" i="36"/>
  <c r="J141" i="36" s="1"/>
  <c r="D13" i="36"/>
  <c r="J13" i="36" s="1"/>
  <c r="F75" i="39"/>
  <c r="F225" i="36" s="1"/>
  <c r="D225" i="36" s="1"/>
  <c r="J225" i="36" s="1"/>
  <c r="D230" i="36"/>
  <c r="J230" i="36" s="1"/>
  <c r="F42" i="39"/>
  <c r="F193" i="36"/>
  <c r="D32" i="36"/>
  <c r="J32" i="36" s="1"/>
  <c r="F31" i="36"/>
  <c r="F9" i="36" s="1"/>
  <c r="F8" i="36" s="1"/>
  <c r="F84" i="39"/>
  <c r="F234" i="36" s="1"/>
  <c r="D234" i="36" s="1"/>
  <c r="J234" i="36" s="1"/>
  <c r="F237" i="36"/>
  <c r="E41" i="39"/>
  <c r="E6" i="39" s="1"/>
  <c r="D7" i="39"/>
  <c r="D44" i="39"/>
  <c r="D41" i="39" s="1"/>
  <c r="F29" i="39"/>
  <c r="F7" i="39" s="1"/>
  <c r="F56" i="39"/>
  <c r="F45" i="39"/>
  <c r="F68" i="39"/>
  <c r="F38" i="39"/>
  <c r="F33" i="39" s="1"/>
  <c r="J219" i="36" l="1"/>
  <c r="D195" i="36"/>
  <c r="J195" i="36" s="1"/>
  <c r="J206" i="36"/>
  <c r="F194" i="36"/>
  <c r="J10" i="36"/>
  <c r="D31" i="36"/>
  <c r="J31" i="36" s="1"/>
  <c r="D193" i="36"/>
  <c r="F192" i="36"/>
  <c r="D237" i="36"/>
  <c r="J237" i="36" s="1"/>
  <c r="D6" i="39"/>
  <c r="F44" i="39"/>
  <c r="D9" i="36" l="1"/>
  <c r="J9" i="36" s="1"/>
  <c r="D192" i="36"/>
  <c r="J192" i="36" s="1"/>
  <c r="J193" i="36"/>
  <c r="F41" i="39"/>
  <c r="F6" i="39" s="1"/>
  <c r="D194" i="36"/>
  <c r="X111" i="35"/>
  <c r="X117" i="35"/>
  <c r="X118" i="35"/>
  <c r="X119" i="35"/>
  <c r="X120" i="35"/>
  <c r="X121" i="35"/>
  <c r="X122" i="35"/>
  <c r="X124" i="35"/>
  <c r="X103" i="35"/>
  <c r="X104" i="35"/>
  <c r="X105" i="35"/>
  <c r="X106" i="35"/>
  <c r="X107" i="35"/>
  <c r="X108" i="35"/>
  <c r="X102" i="35"/>
  <c r="Y126" i="35"/>
  <c r="V145" i="35"/>
  <c r="W145" i="35"/>
  <c r="W126" i="35" s="1"/>
  <c r="V169" i="35"/>
  <c r="V168" i="35" s="1"/>
  <c r="Y169" i="35"/>
  <c r="Y168" i="35" s="1"/>
  <c r="U131" i="35"/>
  <c r="U130" i="35" s="1"/>
  <c r="U132" i="35"/>
  <c r="U135" i="35"/>
  <c r="R30" i="37" s="1"/>
  <c r="U136" i="35"/>
  <c r="U137" i="35"/>
  <c r="U138" i="35"/>
  <c r="R32" i="37" s="1"/>
  <c r="U139" i="35"/>
  <c r="U140" i="35"/>
  <c r="R34" i="37" s="1"/>
  <c r="U141" i="35"/>
  <c r="R35" i="37" s="1"/>
  <c r="H35" i="37" s="1"/>
  <c r="U142" i="35"/>
  <c r="R28" i="37" s="1"/>
  <c r="U143" i="35"/>
  <c r="R36" i="37" s="1"/>
  <c r="U146" i="35"/>
  <c r="U147" i="35"/>
  <c r="U148" i="35"/>
  <c r="U149" i="35"/>
  <c r="U150" i="35"/>
  <c r="U151" i="35"/>
  <c r="U152" i="35"/>
  <c r="U153" i="35"/>
  <c r="U154" i="35"/>
  <c r="U157" i="35"/>
  <c r="U158" i="35"/>
  <c r="U159" i="35"/>
  <c r="U160" i="35"/>
  <c r="U161" i="35"/>
  <c r="U162" i="35"/>
  <c r="U163" i="35"/>
  <c r="U164" i="35"/>
  <c r="U165" i="35"/>
  <c r="U166" i="35"/>
  <c r="U167" i="35"/>
  <c r="U128" i="35"/>
  <c r="T168" i="35"/>
  <c r="R16" i="37" l="1"/>
  <c r="H16" i="37" s="1"/>
  <c r="U145" i="35"/>
  <c r="U156" i="35"/>
  <c r="U134" i="35"/>
  <c r="D191" i="36"/>
  <c r="J191" i="36" s="1"/>
  <c r="J194" i="36"/>
  <c r="U169" i="35"/>
  <c r="F191" i="36"/>
  <c r="F190" i="36" s="1"/>
  <c r="F7" i="36" s="1"/>
  <c r="M7" i="36" s="1"/>
  <c r="Y125" i="35"/>
  <c r="W125" i="35"/>
  <c r="U155" i="35" l="1"/>
  <c r="R23" i="37"/>
  <c r="H23" i="37" s="1"/>
  <c r="S126" i="35"/>
  <c r="S125" i="35" s="1"/>
  <c r="R168" i="35"/>
  <c r="F24" i="38"/>
  <c r="G24" i="38"/>
  <c r="H64" i="38"/>
  <c r="T184" i="35"/>
  <c r="R184" i="35" s="1"/>
  <c r="X184" i="35" s="1"/>
  <c r="S59" i="35"/>
  <c r="R64" i="35"/>
  <c r="S64" i="35" s="1"/>
  <c r="R65" i="35"/>
  <c r="S65" i="35" s="1"/>
  <c r="R45" i="35"/>
  <c r="X45" i="35" s="1"/>
  <c r="R46" i="35"/>
  <c r="X46" i="35" s="1"/>
  <c r="R47" i="35"/>
  <c r="X47" i="35" s="1"/>
  <c r="R52" i="35"/>
  <c r="X52" i="35" s="1"/>
  <c r="R48" i="35"/>
  <c r="X48" i="35" s="1"/>
  <c r="R49" i="35"/>
  <c r="X49" i="35" s="1"/>
  <c r="R50" i="35"/>
  <c r="X50" i="35" s="1"/>
  <c r="R53" i="35"/>
  <c r="X53" i="35" s="1"/>
  <c r="R51" i="35"/>
  <c r="X51" i="35" s="1"/>
  <c r="R54" i="35"/>
  <c r="X54" i="35" s="1"/>
  <c r="R55" i="35"/>
  <c r="X55" i="35" s="1"/>
  <c r="R56" i="35"/>
  <c r="R42" i="35"/>
  <c r="X42" i="35" s="1"/>
  <c r="R44" i="35"/>
  <c r="X44" i="35" s="1"/>
  <c r="R41" i="35"/>
  <c r="R35" i="35"/>
  <c r="R36" i="35"/>
  <c r="R37" i="35"/>
  <c r="R38" i="35"/>
  <c r="R39" i="35"/>
  <c r="R34" i="35"/>
  <c r="R33" i="35" s="1"/>
  <c r="R14" i="35"/>
  <c r="R15" i="35"/>
  <c r="R16" i="35"/>
  <c r="R17" i="35"/>
  <c r="R18" i="35"/>
  <c r="R19" i="35"/>
  <c r="R20" i="35"/>
  <c r="R21" i="35"/>
  <c r="R22" i="35"/>
  <c r="R23" i="35"/>
  <c r="R24" i="35"/>
  <c r="R25" i="35"/>
  <c r="R26" i="35"/>
  <c r="R27" i="35"/>
  <c r="R28" i="35"/>
  <c r="R29" i="35"/>
  <c r="R30" i="35"/>
  <c r="R31" i="35"/>
  <c r="R13" i="35"/>
  <c r="S81" i="35"/>
  <c r="S79" i="35" s="1"/>
  <c r="S43" i="35"/>
  <c r="G82" i="38"/>
  <c r="G47" i="38"/>
  <c r="G23" i="38"/>
  <c r="G21" i="38"/>
  <c r="H21" i="38" s="1"/>
  <c r="G20" i="38"/>
  <c r="H20" i="38" s="1"/>
  <c r="T141" i="35" s="1"/>
  <c r="G19" i="38"/>
  <c r="H19" i="38" s="1"/>
  <c r="T140" i="35" s="1"/>
  <c r="G17" i="38"/>
  <c r="G15" i="38"/>
  <c r="H8" i="38"/>
  <c r="T128" i="35" s="1"/>
  <c r="H111" i="38"/>
  <c r="T231" i="35" s="1"/>
  <c r="R231" i="35" s="1"/>
  <c r="X231" i="35" s="1"/>
  <c r="H110" i="38"/>
  <c r="T230" i="35" s="1"/>
  <c r="R230" i="35" s="1"/>
  <c r="X230" i="35" s="1"/>
  <c r="H109" i="38"/>
  <c r="T229" i="35" s="1"/>
  <c r="R229" i="35" s="1"/>
  <c r="X229" i="35" s="1"/>
  <c r="H108" i="38"/>
  <c r="T228" i="35" s="1"/>
  <c r="R228" i="35" s="1"/>
  <c r="X228" i="35" s="1"/>
  <c r="H107" i="38"/>
  <c r="T227" i="35" s="1"/>
  <c r="R227" i="35" s="1"/>
  <c r="X227" i="35" s="1"/>
  <c r="H106" i="38"/>
  <c r="T226" i="35" s="1"/>
  <c r="R226" i="35" s="1"/>
  <c r="X226" i="35" s="1"/>
  <c r="H105" i="38"/>
  <c r="T225" i="35" s="1"/>
  <c r="R225" i="35" s="1"/>
  <c r="X225" i="35" s="1"/>
  <c r="H104" i="38"/>
  <c r="T224" i="35" s="1"/>
  <c r="R224" i="35" s="1"/>
  <c r="X224" i="35" s="1"/>
  <c r="H103" i="38"/>
  <c r="T223" i="35" s="1"/>
  <c r="R223" i="35" s="1"/>
  <c r="X223" i="35" s="1"/>
  <c r="H102" i="38"/>
  <c r="T222" i="35" s="1"/>
  <c r="R222" i="35" s="1"/>
  <c r="X222" i="35" s="1"/>
  <c r="H101" i="38"/>
  <c r="T221" i="35" s="1"/>
  <c r="R221" i="35" s="1"/>
  <c r="X221" i="35" s="1"/>
  <c r="H100" i="38"/>
  <c r="T220" i="35" s="1"/>
  <c r="R220" i="35" s="1"/>
  <c r="X220" i="35" s="1"/>
  <c r="H99" i="38"/>
  <c r="T219" i="35" s="1"/>
  <c r="R219" i="35" s="1"/>
  <c r="X219" i="35" s="1"/>
  <c r="H98" i="38"/>
  <c r="T218" i="35" s="1"/>
  <c r="R218" i="35" s="1"/>
  <c r="X218" i="35" s="1"/>
  <c r="H97" i="38"/>
  <c r="T217" i="35" s="1"/>
  <c r="R217" i="35" s="1"/>
  <c r="X217" i="35" s="1"/>
  <c r="H96" i="38"/>
  <c r="T216" i="35" s="1"/>
  <c r="R216" i="35" s="1"/>
  <c r="X216" i="35" s="1"/>
  <c r="H95" i="38"/>
  <c r="T215" i="35" s="1"/>
  <c r="R215" i="35" s="1"/>
  <c r="X215" i="35" s="1"/>
  <c r="H94" i="38"/>
  <c r="T214" i="35" s="1"/>
  <c r="R214" i="35" s="1"/>
  <c r="X214" i="35" s="1"/>
  <c r="H93" i="38"/>
  <c r="T213" i="35" s="1"/>
  <c r="R213" i="35" s="1"/>
  <c r="X213" i="35" s="1"/>
  <c r="H92" i="38"/>
  <c r="T212" i="35" s="1"/>
  <c r="G91" i="38"/>
  <c r="G90" i="38" s="1"/>
  <c r="F91" i="38"/>
  <c r="F90" i="38" s="1"/>
  <c r="H89" i="38"/>
  <c r="T209" i="35" s="1"/>
  <c r="R209" i="35" s="1"/>
  <c r="X209" i="35" s="1"/>
  <c r="H88" i="38"/>
  <c r="T208" i="35" s="1"/>
  <c r="R208" i="35" s="1"/>
  <c r="X208" i="35" s="1"/>
  <c r="H87" i="38"/>
  <c r="X207" i="35" s="1"/>
  <c r="H86" i="38"/>
  <c r="T206" i="35" s="1"/>
  <c r="R206" i="35" s="1"/>
  <c r="X206" i="35" s="1"/>
  <c r="H85" i="38"/>
  <c r="T205" i="35" s="1"/>
  <c r="R205" i="35" s="1"/>
  <c r="X205" i="35" s="1"/>
  <c r="H84" i="38"/>
  <c r="T204" i="35" s="1"/>
  <c r="R204" i="35" s="1"/>
  <c r="X204" i="35" s="1"/>
  <c r="H83" i="38"/>
  <c r="T203" i="35" s="1"/>
  <c r="R203" i="35" s="1"/>
  <c r="X203" i="35" s="1"/>
  <c r="H82" i="38"/>
  <c r="T202" i="35" s="1"/>
  <c r="R202" i="35" s="1"/>
  <c r="X202" i="35" s="1"/>
  <c r="H81" i="38"/>
  <c r="T201" i="35" s="1"/>
  <c r="R201" i="35" s="1"/>
  <c r="X201" i="35" s="1"/>
  <c r="H80" i="38"/>
  <c r="T200" i="35" s="1"/>
  <c r="R200" i="35" s="1"/>
  <c r="X200" i="35" s="1"/>
  <c r="H79" i="38"/>
  <c r="T199" i="35" s="1"/>
  <c r="H78" i="38"/>
  <c r="T198" i="35" s="1"/>
  <c r="R198" i="35" s="1"/>
  <c r="X198" i="35" s="1"/>
  <c r="H77" i="38"/>
  <c r="T197" i="35" s="1"/>
  <c r="R197" i="35" s="1"/>
  <c r="X197" i="35" s="1"/>
  <c r="H76" i="38"/>
  <c r="T196" i="35" s="1"/>
  <c r="R196" i="35" s="1"/>
  <c r="X196" i="35" s="1"/>
  <c r="H75" i="38"/>
  <c r="T195" i="35" s="1"/>
  <c r="R195" i="35" s="1"/>
  <c r="X195" i="35" s="1"/>
  <c r="H74" i="38"/>
  <c r="X194" i="35" s="1"/>
  <c r="H73" i="38"/>
  <c r="T193" i="35" s="1"/>
  <c r="R193" i="35" s="1"/>
  <c r="X193" i="35" s="1"/>
  <c r="H72" i="38"/>
  <c r="T192" i="35" s="1"/>
  <c r="R192" i="35" s="1"/>
  <c r="X192" i="35" s="1"/>
  <c r="H71" i="38"/>
  <c r="T191" i="35" s="1"/>
  <c r="R191" i="35" s="1"/>
  <c r="X191" i="35" s="1"/>
  <c r="H70" i="38"/>
  <c r="T190" i="35" s="1"/>
  <c r="R190" i="35" s="1"/>
  <c r="X190" i="35" s="1"/>
  <c r="H69" i="38"/>
  <c r="T189" i="35" s="1"/>
  <c r="R189" i="35" s="1"/>
  <c r="X189" i="35" s="1"/>
  <c r="H68" i="38"/>
  <c r="T188" i="35" s="1"/>
  <c r="R188" i="35" s="1"/>
  <c r="X188" i="35" s="1"/>
  <c r="H67" i="38"/>
  <c r="R187" i="35" s="1"/>
  <c r="X187" i="35" s="1"/>
  <c r="H66" i="38"/>
  <c r="T186" i="35" s="1"/>
  <c r="R186" i="35" s="1"/>
  <c r="X186" i="35" s="1"/>
  <c r="H65" i="38"/>
  <c r="T185" i="35" s="1"/>
  <c r="R185" i="35" s="1"/>
  <c r="X185" i="35" s="1"/>
  <c r="H63" i="38"/>
  <c r="T183" i="35" s="1"/>
  <c r="R183" i="35" s="1"/>
  <c r="X183" i="35" s="1"/>
  <c r="H62" i="38"/>
  <c r="T182" i="35" s="1"/>
  <c r="R182" i="35" s="1"/>
  <c r="X182" i="35" s="1"/>
  <c r="H61" i="38"/>
  <c r="T181" i="35" s="1"/>
  <c r="R181" i="35" s="1"/>
  <c r="X181" i="35" s="1"/>
  <c r="H60" i="38"/>
  <c r="T180" i="35" s="1"/>
  <c r="R180" i="35" s="1"/>
  <c r="X180" i="35" s="1"/>
  <c r="H59" i="38"/>
  <c r="T179" i="35" s="1"/>
  <c r="R179" i="35" s="1"/>
  <c r="X179" i="35" s="1"/>
  <c r="H58" i="38"/>
  <c r="T178" i="35" s="1"/>
  <c r="R178" i="35" s="1"/>
  <c r="X178" i="35" s="1"/>
  <c r="H57" i="38"/>
  <c r="T177" i="35" s="1"/>
  <c r="R177" i="35" s="1"/>
  <c r="X177" i="35" s="1"/>
  <c r="H56" i="38"/>
  <c r="T176" i="35" s="1"/>
  <c r="R176" i="35" s="1"/>
  <c r="X176" i="35" s="1"/>
  <c r="H55" i="38"/>
  <c r="T175" i="35" s="1"/>
  <c r="R175" i="35" s="1"/>
  <c r="X175" i="35" s="1"/>
  <c r="H54" i="38"/>
  <c r="T174" i="35" s="1"/>
  <c r="R174" i="35" s="1"/>
  <c r="X174" i="35" s="1"/>
  <c r="H53" i="38"/>
  <c r="T173" i="35" s="1"/>
  <c r="R173" i="35" s="1"/>
  <c r="X173" i="35" s="1"/>
  <c r="H52" i="38"/>
  <c r="T172" i="35" s="1"/>
  <c r="R172" i="35" s="1"/>
  <c r="X172" i="35" s="1"/>
  <c r="H51" i="38"/>
  <c r="F50" i="38"/>
  <c r="F49" i="38" s="1"/>
  <c r="F48" i="38" s="1"/>
  <c r="H47" i="38"/>
  <c r="H46" i="38" s="1"/>
  <c r="T166" i="35" s="1"/>
  <c r="R166" i="35" s="1"/>
  <c r="X166" i="35" s="1"/>
  <c r="F46" i="38"/>
  <c r="H45" i="38"/>
  <c r="T165" i="35" s="1"/>
  <c r="R165" i="35" s="1"/>
  <c r="X165" i="35" s="1"/>
  <c r="H44" i="38"/>
  <c r="T164" i="35" s="1"/>
  <c r="R164" i="35" s="1"/>
  <c r="X164" i="35" s="1"/>
  <c r="H43" i="38"/>
  <c r="T163" i="35" s="1"/>
  <c r="R163" i="35" s="1"/>
  <c r="X163" i="35" s="1"/>
  <c r="H42" i="38"/>
  <c r="T162" i="35" s="1"/>
  <c r="R162" i="35" s="1"/>
  <c r="X162" i="35" s="1"/>
  <c r="H41" i="38"/>
  <c r="T161" i="35" s="1"/>
  <c r="R161" i="35" s="1"/>
  <c r="X161" i="35" s="1"/>
  <c r="H40" i="38"/>
  <c r="T160" i="35" s="1"/>
  <c r="R160" i="35" s="1"/>
  <c r="X160" i="35" s="1"/>
  <c r="H39" i="38"/>
  <c r="T159" i="35" s="1"/>
  <c r="R159" i="35" s="1"/>
  <c r="X159" i="35" s="1"/>
  <c r="H38" i="38"/>
  <c r="T158" i="35" s="1"/>
  <c r="R158" i="35" s="1"/>
  <c r="X158" i="35" s="1"/>
  <c r="H37" i="38"/>
  <c r="T157" i="35" s="1"/>
  <c r="G36" i="38"/>
  <c r="G35" i="38" s="1"/>
  <c r="F36" i="38"/>
  <c r="F35" i="38" s="1"/>
  <c r="H34" i="38"/>
  <c r="H33" i="38"/>
  <c r="T153" i="35" s="1"/>
  <c r="R153" i="35" s="1"/>
  <c r="X153" i="35" s="1"/>
  <c r="H32" i="38"/>
  <c r="T152" i="35" s="1"/>
  <c r="R152" i="35" s="1"/>
  <c r="X152" i="35" s="1"/>
  <c r="H31" i="38"/>
  <c r="T151" i="35" s="1"/>
  <c r="R151" i="35" s="1"/>
  <c r="X151" i="35" s="1"/>
  <c r="H30" i="38"/>
  <c r="T150" i="35" s="1"/>
  <c r="R150" i="35" s="1"/>
  <c r="X150" i="35" s="1"/>
  <c r="H29" i="38"/>
  <c r="H28" i="38"/>
  <c r="T149" i="35" s="1"/>
  <c r="R149" i="35" s="1"/>
  <c r="X149" i="35" s="1"/>
  <c r="H27" i="38"/>
  <c r="T148" i="35" s="1"/>
  <c r="R148" i="35" s="1"/>
  <c r="X148" i="35" s="1"/>
  <c r="H26" i="38"/>
  <c r="X147" i="35" s="1"/>
  <c r="H25" i="38"/>
  <c r="T146" i="35" s="1"/>
  <c r="H23" i="38"/>
  <c r="H22" i="38"/>
  <c r="H18" i="38"/>
  <c r="T139" i="35" s="1"/>
  <c r="H17" i="38"/>
  <c r="T138" i="35" s="1"/>
  <c r="H16" i="38"/>
  <c r="T137" i="35" s="1"/>
  <c r="H14" i="38"/>
  <c r="F13" i="38"/>
  <c r="H12" i="38"/>
  <c r="T132" i="35" s="1"/>
  <c r="H11" i="38"/>
  <c r="G10" i="38"/>
  <c r="F10" i="38"/>
  <c r="H9" i="38"/>
  <c r="T129" i="35" s="1"/>
  <c r="R129" i="35" s="1"/>
  <c r="G7" i="38"/>
  <c r="G6" i="38" s="1"/>
  <c r="F7" i="38"/>
  <c r="F6" i="38" s="1"/>
  <c r="R12" i="35" l="1"/>
  <c r="R132" i="35"/>
  <c r="T130" i="35"/>
  <c r="R130" i="35" s="1"/>
  <c r="T156" i="35"/>
  <c r="T155" i="35" s="1"/>
  <c r="T210" i="35"/>
  <c r="T127" i="35"/>
  <c r="S40" i="35"/>
  <c r="S32" i="35" s="1"/>
  <c r="R157" i="35"/>
  <c r="X157" i="35" s="1"/>
  <c r="X132" i="35"/>
  <c r="R127" i="35"/>
  <c r="U168" i="35"/>
  <c r="X131" i="35"/>
  <c r="R199" i="35"/>
  <c r="X199" i="35" s="1"/>
  <c r="R212" i="35"/>
  <c r="X212" i="35" s="1"/>
  <c r="R210" i="35"/>
  <c r="X210" i="35" s="1"/>
  <c r="R139" i="35"/>
  <c r="X139" i="35" s="1"/>
  <c r="R142" i="35"/>
  <c r="X142" i="35" s="1"/>
  <c r="R135" i="35"/>
  <c r="X135" i="35" s="1"/>
  <c r="R143" i="35"/>
  <c r="X143" i="35" s="1"/>
  <c r="R137" i="35"/>
  <c r="X137" i="35" s="1"/>
  <c r="R140" i="35"/>
  <c r="X140" i="35" s="1"/>
  <c r="X144" i="35"/>
  <c r="R141" i="35"/>
  <c r="X141" i="35" s="1"/>
  <c r="R138" i="35"/>
  <c r="X138" i="35" s="1"/>
  <c r="S62" i="35"/>
  <c r="H24" i="38"/>
  <c r="H50" i="38"/>
  <c r="R146" i="35"/>
  <c r="X146" i="35" s="1"/>
  <c r="R154" i="35"/>
  <c r="X154" i="35" s="1"/>
  <c r="T171" i="35"/>
  <c r="T169" i="35" s="1"/>
  <c r="R169" i="35" s="1"/>
  <c r="T167" i="35"/>
  <c r="R167" i="35" s="1"/>
  <c r="X167" i="35" s="1"/>
  <c r="R43" i="35"/>
  <c r="X43" i="35" s="1"/>
  <c r="R128" i="35"/>
  <c r="X128" i="35" s="1"/>
  <c r="G46" i="38"/>
  <c r="G50" i="38"/>
  <c r="G49" i="38" s="1"/>
  <c r="G48" i="38" s="1"/>
  <c r="H49" i="38"/>
  <c r="H7" i="38"/>
  <c r="H6" i="38" s="1"/>
  <c r="H10" i="38"/>
  <c r="F5" i="38"/>
  <c r="F4" i="38" s="1"/>
  <c r="H91" i="38"/>
  <c r="G13" i="38"/>
  <c r="H36" i="38"/>
  <c r="H15" i="38"/>
  <c r="R40" i="35" l="1"/>
  <c r="T145" i="35"/>
  <c r="R145" i="35" s="1"/>
  <c r="X145" i="35" s="1"/>
  <c r="X168" i="35"/>
  <c r="X130" i="35"/>
  <c r="R171" i="35"/>
  <c r="X171" i="35" s="1"/>
  <c r="T170" i="35"/>
  <c r="R170" i="35" s="1"/>
  <c r="X170" i="35" s="1"/>
  <c r="H90" i="38"/>
  <c r="T211" i="35"/>
  <c r="R211" i="35" s="1"/>
  <c r="X211" i="35" s="1"/>
  <c r="H13" i="38"/>
  <c r="T136" i="35"/>
  <c r="T134" i="35" s="1"/>
  <c r="R134" i="35" s="1"/>
  <c r="H48" i="38"/>
  <c r="X169" i="35"/>
  <c r="H35" i="38"/>
  <c r="R155" i="35" s="1"/>
  <c r="X155" i="35" s="1"/>
  <c r="G5" i="38"/>
  <c r="G4" i="38" s="1"/>
  <c r="H5" i="38"/>
  <c r="X134" i="35" l="1"/>
  <c r="C27" i="37"/>
  <c r="C11" i="37" s="1"/>
  <c r="T126" i="35"/>
  <c r="T125" i="35" s="1"/>
  <c r="R156" i="35"/>
  <c r="X156" i="35" s="1"/>
  <c r="R136" i="35"/>
  <c r="X136" i="35" s="1"/>
  <c r="R126" i="35"/>
  <c r="H4" i="38"/>
  <c r="I4" i="38" s="1"/>
  <c r="R125" i="35" l="1"/>
  <c r="D27" i="37" l="1"/>
  <c r="D11" i="37" s="1"/>
  <c r="O29" i="37" l="1"/>
  <c r="L27" i="37" l="1"/>
  <c r="M27" i="37"/>
  <c r="O27" i="37"/>
  <c r="P27" i="37"/>
  <c r="S27" i="37"/>
  <c r="R33" i="37" l="1"/>
  <c r="R27" i="37" l="1"/>
  <c r="Q30" i="37"/>
  <c r="H30" i="37"/>
  <c r="H29" i="37"/>
  <c r="I29" i="37"/>
  <c r="I30" i="37"/>
  <c r="H31" i="37"/>
  <c r="I31" i="37"/>
  <c r="H32" i="37"/>
  <c r="I32" i="37"/>
  <c r="H33" i="37"/>
  <c r="I33" i="37"/>
  <c r="H34" i="37"/>
  <c r="I34" i="37"/>
  <c r="I35" i="37"/>
  <c r="H36" i="37"/>
  <c r="I36" i="37"/>
  <c r="H37" i="37"/>
  <c r="I37" i="37"/>
  <c r="H38" i="37"/>
  <c r="I38" i="37"/>
  <c r="H14" i="37"/>
  <c r="I14" i="37"/>
  <c r="H15" i="37"/>
  <c r="I15" i="37"/>
  <c r="I16" i="37"/>
  <c r="H17" i="37"/>
  <c r="I17" i="37"/>
  <c r="H18" i="37"/>
  <c r="H19" i="37"/>
  <c r="G19" i="37" s="1"/>
  <c r="H20" i="37"/>
  <c r="I20" i="37"/>
  <c r="H21" i="37"/>
  <c r="I21" i="37"/>
  <c r="H22" i="37"/>
  <c r="I22" i="37"/>
  <c r="G23" i="37"/>
  <c r="J23" i="37" s="1"/>
  <c r="H24" i="37"/>
  <c r="I24" i="37"/>
  <c r="H25" i="37"/>
  <c r="I25" i="37"/>
  <c r="I28" i="37"/>
  <c r="H28" i="37"/>
  <c r="I13" i="37"/>
  <c r="H13" i="37"/>
  <c r="Q30" i="35"/>
  <c r="M30" i="35"/>
  <c r="I30" i="35"/>
  <c r="K14" i="37"/>
  <c r="K15" i="37"/>
  <c r="K16" i="37"/>
  <c r="K17" i="37"/>
  <c r="K18" i="37"/>
  <c r="K19" i="37"/>
  <c r="K20" i="37"/>
  <c r="K21" i="37"/>
  <c r="K22" i="37"/>
  <c r="K23" i="37"/>
  <c r="K24" i="37"/>
  <c r="K25" i="37"/>
  <c r="K28" i="37"/>
  <c r="K29" i="37"/>
  <c r="K30" i="37"/>
  <c r="K31" i="37"/>
  <c r="K32" i="37"/>
  <c r="K33" i="37"/>
  <c r="K34" i="37"/>
  <c r="K35" i="37"/>
  <c r="K36" i="37"/>
  <c r="K37" i="37"/>
  <c r="K38" i="37"/>
  <c r="K13" i="37"/>
  <c r="Q14" i="37"/>
  <c r="Q15" i="37"/>
  <c r="Q17" i="37"/>
  <c r="Q18" i="37"/>
  <c r="Q19" i="37"/>
  <c r="Q20" i="37"/>
  <c r="Q21" i="37"/>
  <c r="Q22" i="37"/>
  <c r="Q23" i="37"/>
  <c r="Q24" i="37"/>
  <c r="Q25" i="37"/>
  <c r="Q28" i="37"/>
  <c r="Q29" i="37"/>
  <c r="Q31" i="37"/>
  <c r="Q32" i="37"/>
  <c r="Q33" i="37"/>
  <c r="Q34" i="37"/>
  <c r="Q35" i="37"/>
  <c r="Q36" i="37"/>
  <c r="Q37" i="37"/>
  <c r="Q38" i="37"/>
  <c r="Q13" i="37"/>
  <c r="N14" i="37"/>
  <c r="N15" i="37"/>
  <c r="N17" i="37"/>
  <c r="N18" i="37"/>
  <c r="N19" i="37"/>
  <c r="N20" i="37"/>
  <c r="N21" i="37"/>
  <c r="N22" i="37"/>
  <c r="N23" i="37"/>
  <c r="N24" i="37"/>
  <c r="N25" i="37"/>
  <c r="N28" i="37"/>
  <c r="N29" i="37"/>
  <c r="N30" i="37"/>
  <c r="N31" i="37"/>
  <c r="N32" i="37"/>
  <c r="N33" i="37"/>
  <c r="N34" i="37"/>
  <c r="N35" i="37"/>
  <c r="N36" i="37"/>
  <c r="N37" i="37"/>
  <c r="N38" i="37"/>
  <c r="N13" i="37"/>
  <c r="G14" i="37" l="1"/>
  <c r="J14" i="37" s="1"/>
  <c r="G29" i="37"/>
  <c r="J29" i="37" s="1"/>
  <c r="G37" i="37"/>
  <c r="J37" i="37" s="1"/>
  <c r="G32" i="37"/>
  <c r="J32" i="37" s="1"/>
  <c r="G34" i="37"/>
  <c r="J34" i="37" s="1"/>
  <c r="G13" i="37"/>
  <c r="J13" i="37" s="1"/>
  <c r="G25" i="37"/>
  <c r="J25" i="37" s="1"/>
  <c r="J19" i="37"/>
  <c r="G15" i="37"/>
  <c r="J15" i="37" s="1"/>
  <c r="G36" i="37"/>
  <c r="J36" i="37" s="1"/>
  <c r="G38" i="37"/>
  <c r="J38" i="37" s="1"/>
  <c r="I27" i="37"/>
  <c r="G17" i="37"/>
  <c r="J17" i="37" s="1"/>
  <c r="G24" i="37"/>
  <c r="J24" i="37" s="1"/>
  <c r="G20" i="37"/>
  <c r="J20" i="37" s="1"/>
  <c r="G21" i="37"/>
  <c r="J21" i="37" s="1"/>
  <c r="K27" i="37"/>
  <c r="G35" i="37"/>
  <c r="G31" i="37"/>
  <c r="J31" i="37" s="1"/>
  <c r="G30" i="37"/>
  <c r="J30" i="37" s="1"/>
  <c r="G22" i="37"/>
  <c r="J22" i="37" s="1"/>
  <c r="G18" i="37"/>
  <c r="J18" i="37" s="1"/>
  <c r="N27" i="37"/>
  <c r="G28" i="37"/>
  <c r="J28" i="37" s="1"/>
  <c r="Q27" i="37"/>
  <c r="G33" i="37"/>
  <c r="J33" i="37" s="1"/>
  <c r="D305" i="36"/>
  <c r="J305" i="36" s="1"/>
  <c r="E101" i="36"/>
  <c r="D152" i="36"/>
  <c r="J152" i="36" s="1"/>
  <c r="D283" i="36"/>
  <c r="J283" i="36" s="1"/>
  <c r="D282" i="36"/>
  <c r="E127" i="36"/>
  <c r="E114" i="36" s="1"/>
  <c r="Y12" i="35"/>
  <c r="J282" i="36" l="1"/>
  <c r="D281" i="36"/>
  <c r="D255" i="36"/>
  <c r="J255" i="36" s="1"/>
  <c r="J35" i="37"/>
  <c r="J280" i="36"/>
  <c r="J291" i="36"/>
  <c r="E87" i="36"/>
  <c r="G27" i="37"/>
  <c r="J27" i="37" s="1"/>
  <c r="S12" i="37"/>
  <c r="S11" i="37" s="1"/>
  <c r="M12" i="37"/>
  <c r="M11" i="37" s="1"/>
  <c r="L12" i="37"/>
  <c r="L11" i="37" s="1"/>
  <c r="J281" i="36" l="1"/>
  <c r="D279" i="36"/>
  <c r="G190" i="36"/>
  <c r="H190" i="36"/>
  <c r="P12" i="37"/>
  <c r="P11" i="37" s="1"/>
  <c r="I12" i="37"/>
  <c r="I11" i="37" s="1"/>
  <c r="K12" i="37"/>
  <c r="K11" i="37" s="1"/>
  <c r="H27" i="37" l="1"/>
  <c r="X39" i="35" l="1"/>
  <c r="X41" i="35"/>
  <c r="X100" i="35" l="1"/>
  <c r="E173" i="36"/>
  <c r="D163" i="36"/>
  <c r="J163" i="36" s="1"/>
  <c r="D164" i="36"/>
  <c r="J164" i="36" s="1"/>
  <c r="D165" i="36"/>
  <c r="J165" i="36" s="1"/>
  <c r="D166" i="36"/>
  <c r="J166" i="36" s="1"/>
  <c r="D167" i="36"/>
  <c r="J167" i="36" s="1"/>
  <c r="D168" i="36"/>
  <c r="J168" i="36" s="1"/>
  <c r="D169" i="36"/>
  <c r="J169" i="36" s="1"/>
  <c r="D170" i="36"/>
  <c r="J170" i="36" s="1"/>
  <c r="D171" i="36"/>
  <c r="J171" i="36" s="1"/>
  <c r="D172" i="36"/>
  <c r="J172" i="36" s="1"/>
  <c r="D174" i="36"/>
  <c r="J174" i="36" s="1"/>
  <c r="D175" i="36"/>
  <c r="J175" i="36" s="1"/>
  <c r="D176" i="36"/>
  <c r="J176" i="36" s="1"/>
  <c r="D177" i="36"/>
  <c r="J177" i="36" s="1"/>
  <c r="D178" i="36"/>
  <c r="J178" i="36" s="1"/>
  <c r="D179" i="36"/>
  <c r="J179" i="36" s="1"/>
  <c r="D180" i="36"/>
  <c r="J180" i="36" s="1"/>
  <c r="D181" i="36"/>
  <c r="J181" i="36" s="1"/>
  <c r="D182" i="36"/>
  <c r="J182" i="36" s="1"/>
  <c r="D183" i="36"/>
  <c r="J183" i="36" s="1"/>
  <c r="D184" i="36"/>
  <c r="J184" i="36" s="1"/>
  <c r="D186" i="36"/>
  <c r="J186" i="36" s="1"/>
  <c r="D187" i="36"/>
  <c r="J187" i="36" s="1"/>
  <c r="D189" i="36"/>
  <c r="J189" i="36" s="1"/>
  <c r="D162" i="36"/>
  <c r="J162" i="36" s="1"/>
  <c r="E188" i="36"/>
  <c r="E185" i="36" s="1"/>
  <c r="D156" i="36"/>
  <c r="D240" i="36"/>
  <c r="J240" i="36" s="1"/>
  <c r="D151" i="36"/>
  <c r="J151" i="36" s="1"/>
  <c r="D150" i="36"/>
  <c r="J288" i="36"/>
  <c r="E279" i="36"/>
  <c r="E239" i="36"/>
  <c r="D269" i="36"/>
  <c r="J269" i="36" s="1"/>
  <c r="D270" i="36"/>
  <c r="J270" i="36" s="1"/>
  <c r="D271" i="36"/>
  <c r="J271" i="36" s="1"/>
  <c r="D272" i="36"/>
  <c r="J272" i="36" s="1"/>
  <c r="D273" i="36"/>
  <c r="J273" i="36" s="1"/>
  <c r="D274" i="36"/>
  <c r="J274" i="36" s="1"/>
  <c r="D275" i="36"/>
  <c r="J275" i="36" s="1"/>
  <c r="D276" i="36"/>
  <c r="J276" i="36" s="1"/>
  <c r="D277" i="36"/>
  <c r="J277" i="36" s="1"/>
  <c r="D278" i="36"/>
  <c r="J278" i="36" s="1"/>
  <c r="D268" i="36"/>
  <c r="J268" i="36" s="1"/>
  <c r="D293" i="36"/>
  <c r="D292" i="36" s="1"/>
  <c r="D289" i="36" s="1"/>
  <c r="D149" i="36" l="1"/>
  <c r="J149" i="36" s="1"/>
  <c r="J150" i="36"/>
  <c r="D155" i="36"/>
  <c r="J155" i="36" s="1"/>
  <c r="J156" i="36"/>
  <c r="J292" i="36"/>
  <c r="J293" i="36"/>
  <c r="J290" i="36"/>
  <c r="J286" i="36"/>
  <c r="D161" i="36"/>
  <c r="N16" i="37"/>
  <c r="O12" i="37"/>
  <c r="O11" i="37" s="1"/>
  <c r="D173" i="36"/>
  <c r="J173" i="36" s="1"/>
  <c r="D188" i="36"/>
  <c r="J267" i="36"/>
  <c r="J287" i="36"/>
  <c r="J289" i="36" l="1"/>
  <c r="D185" i="36"/>
  <c r="J185" i="36" s="1"/>
  <c r="J188" i="36"/>
  <c r="J279" i="36"/>
  <c r="J285" i="36"/>
  <c r="N12" i="37"/>
  <c r="N11" i="37" s="1"/>
  <c r="D266" i="36"/>
  <c r="J266" i="36" s="1"/>
  <c r="D265" i="36"/>
  <c r="J265" i="36" s="1"/>
  <c r="D264" i="36"/>
  <c r="J264" i="36" s="1"/>
  <c r="D263" i="36"/>
  <c r="J263" i="36" s="1"/>
  <c r="D262" i="36"/>
  <c r="J262" i="36" s="1"/>
  <c r="D261" i="36"/>
  <c r="J261" i="36" s="1"/>
  <c r="D260" i="36"/>
  <c r="J260" i="36" s="1"/>
  <c r="D259" i="36"/>
  <c r="J259" i="36" s="1"/>
  <c r="D258" i="36"/>
  <c r="J258" i="36" s="1"/>
  <c r="D257" i="36"/>
  <c r="J257" i="36" s="1"/>
  <c r="E253" i="36"/>
  <c r="D253" i="36" s="1"/>
  <c r="J253" i="36" s="1"/>
  <c r="E252" i="36"/>
  <c r="D252" i="36" s="1"/>
  <c r="J252" i="36" s="1"/>
  <c r="E251" i="36"/>
  <c r="D251" i="36" s="1"/>
  <c r="J251" i="36" s="1"/>
  <c r="E250" i="36"/>
  <c r="D250" i="36" s="1"/>
  <c r="J250" i="36" s="1"/>
  <c r="E249" i="36"/>
  <c r="D249" i="36" s="1"/>
  <c r="J249" i="36" s="1"/>
  <c r="E248" i="36"/>
  <c r="D248" i="36" s="1"/>
  <c r="J248" i="36" s="1"/>
  <c r="E247" i="36"/>
  <c r="D247" i="36" s="1"/>
  <c r="J247" i="36" s="1"/>
  <c r="E246" i="36"/>
  <c r="D246" i="36" s="1"/>
  <c r="J246" i="36" s="1"/>
  <c r="E245" i="36"/>
  <c r="D245" i="36" s="1"/>
  <c r="J245" i="36" s="1"/>
  <c r="E244" i="36"/>
  <c r="D244" i="36" s="1"/>
  <c r="J244" i="36" s="1"/>
  <c r="E243" i="36"/>
  <c r="D306" i="36"/>
  <c r="J306" i="36" s="1"/>
  <c r="H161" i="36"/>
  <c r="H148" i="36" s="1"/>
  <c r="E161" i="36"/>
  <c r="E86" i="36"/>
  <c r="E85" i="36"/>
  <c r="E84" i="36"/>
  <c r="E83" i="36"/>
  <c r="E82" i="36"/>
  <c r="E81" i="36"/>
  <c r="E80" i="36"/>
  <c r="E79" i="36"/>
  <c r="E78" i="36"/>
  <c r="E77" i="36"/>
  <c r="E76" i="36"/>
  <c r="E70" i="36"/>
  <c r="D72" i="36"/>
  <c r="D71" i="36"/>
  <c r="J71" i="36" s="1"/>
  <c r="E52" i="36"/>
  <c r="E51" i="36"/>
  <c r="E50" i="36"/>
  <c r="E49" i="36"/>
  <c r="E48" i="36"/>
  <c r="E47" i="36"/>
  <c r="E46" i="36"/>
  <c r="E45" i="36"/>
  <c r="K101" i="36"/>
  <c r="H101" i="36"/>
  <c r="G101" i="36" s="1"/>
  <c r="E41" i="36" l="1"/>
  <c r="E54" i="36"/>
  <c r="E254" i="36"/>
  <c r="G148" i="36"/>
  <c r="H140" i="36"/>
  <c r="G140" i="36" s="1"/>
  <c r="E148" i="36"/>
  <c r="E140" i="36" s="1"/>
  <c r="H69" i="36"/>
  <c r="G69" i="36" s="1"/>
  <c r="G74" i="36"/>
  <c r="G161" i="36"/>
  <c r="E69" i="36"/>
  <c r="D70" i="36"/>
  <c r="J70" i="36" s="1"/>
  <c r="E75" i="36"/>
  <c r="D256" i="36"/>
  <c r="D243" i="36"/>
  <c r="E242" i="36"/>
  <c r="D239" i="36"/>
  <c r="J239" i="36" l="1"/>
  <c r="E53" i="36"/>
  <c r="E35" i="36" s="1"/>
  <c r="D54" i="36"/>
  <c r="D53" i="36" s="1"/>
  <c r="H35" i="36"/>
  <c r="G35" i="36" s="1"/>
  <c r="G8" i="36" s="1"/>
  <c r="G7" i="36" s="1"/>
  <c r="D242" i="36"/>
  <c r="J242" i="36" s="1"/>
  <c r="J243" i="36"/>
  <c r="D254" i="36"/>
  <c r="J254" i="36" s="1"/>
  <c r="J256" i="36"/>
  <c r="E241" i="36"/>
  <c r="E238" i="36" l="1"/>
  <c r="E190" i="36" s="1"/>
  <c r="H8" i="36"/>
  <c r="H7" i="36" s="1"/>
  <c r="D241" i="36"/>
  <c r="E8" i="36"/>
  <c r="X56" i="35"/>
  <c r="X60" i="35"/>
  <c r="X61" i="35"/>
  <c r="X63" i="35"/>
  <c r="X67" i="35"/>
  <c r="X68" i="35"/>
  <c r="X69" i="35"/>
  <c r="X70" i="35"/>
  <c r="X71" i="35"/>
  <c r="X72" i="35"/>
  <c r="X73" i="35"/>
  <c r="X74" i="35"/>
  <c r="X80" i="35"/>
  <c r="X83" i="35"/>
  <c r="X84" i="35"/>
  <c r="T57" i="35"/>
  <c r="V57" i="35"/>
  <c r="W57" i="35"/>
  <c r="X82" i="35"/>
  <c r="J241" i="36" l="1"/>
  <c r="D238" i="36"/>
  <c r="D190" i="36"/>
  <c r="J190" i="36" s="1"/>
  <c r="E7" i="36"/>
  <c r="D8" i="36"/>
  <c r="W11" i="35"/>
  <c r="W10" i="35" s="1"/>
  <c r="V11" i="35"/>
  <c r="Q124" i="35"/>
  <c r="Q123" i="35" s="1"/>
  <c r="R123" i="35"/>
  <c r="X123" i="35" s="1"/>
  <c r="P123" i="35"/>
  <c r="O123" i="35"/>
  <c r="N123" i="35"/>
  <c r="M123" i="35"/>
  <c r="L123" i="35"/>
  <c r="K123" i="35"/>
  <c r="J123" i="35"/>
  <c r="I123" i="35"/>
  <c r="R116" i="35"/>
  <c r="X116" i="35" s="1"/>
  <c r="Q116" i="35"/>
  <c r="P116" i="35"/>
  <c r="O116" i="35"/>
  <c r="N116" i="35"/>
  <c r="M116" i="35"/>
  <c r="L116" i="35"/>
  <c r="K116" i="35"/>
  <c r="J116" i="35"/>
  <c r="I116" i="35"/>
  <c r="R115" i="35"/>
  <c r="S115" i="35" s="1"/>
  <c r="R114" i="35"/>
  <c r="P113" i="35"/>
  <c r="O113" i="35"/>
  <c r="N113" i="35"/>
  <c r="M113" i="35"/>
  <c r="L113" i="35"/>
  <c r="K113" i="35"/>
  <c r="J113" i="35"/>
  <c r="I113" i="35"/>
  <c r="Q111" i="35"/>
  <c r="Q110" i="35" s="1"/>
  <c r="R110" i="35"/>
  <c r="X110" i="35" s="1"/>
  <c r="P110" i="35"/>
  <c r="O110" i="35"/>
  <c r="N110" i="35"/>
  <c r="M110" i="35"/>
  <c r="L110" i="35"/>
  <c r="K110" i="35"/>
  <c r="J110" i="35"/>
  <c r="I110" i="35"/>
  <c r="Q108" i="35"/>
  <c r="N108" i="35"/>
  <c r="M108" i="35"/>
  <c r="K108" i="35"/>
  <c r="J108" i="35"/>
  <c r="I108" i="35"/>
  <c r="Q107" i="35"/>
  <c r="N107" i="35"/>
  <c r="M107" i="35"/>
  <c r="L107" i="35"/>
  <c r="K107" i="35"/>
  <c r="J107" i="35"/>
  <c r="I107" i="35"/>
  <c r="Q106" i="35"/>
  <c r="N106" i="35"/>
  <c r="M106" i="35"/>
  <c r="L106" i="35"/>
  <c r="K106" i="35"/>
  <c r="J106" i="35"/>
  <c r="I106" i="35"/>
  <c r="Q105" i="35"/>
  <c r="N105" i="35"/>
  <c r="M105" i="35"/>
  <c r="L105" i="35"/>
  <c r="K105" i="35"/>
  <c r="J105" i="35"/>
  <c r="I105" i="35"/>
  <c r="Q104" i="35"/>
  <c r="N104" i="35"/>
  <c r="M104" i="35"/>
  <c r="K104" i="35"/>
  <c r="J104" i="35"/>
  <c r="I104" i="35"/>
  <c r="Q103" i="35"/>
  <c r="N103" i="35"/>
  <c r="M103" i="35"/>
  <c r="L103" i="35"/>
  <c r="K103" i="35"/>
  <c r="J103" i="35"/>
  <c r="I103" i="35"/>
  <c r="Q102" i="35"/>
  <c r="N102" i="35"/>
  <c r="M102" i="35"/>
  <c r="L102" i="35"/>
  <c r="K102" i="35"/>
  <c r="J102" i="35"/>
  <c r="I102" i="35"/>
  <c r="R101" i="35"/>
  <c r="P101" i="35"/>
  <c r="O101" i="35"/>
  <c r="Q100" i="35"/>
  <c r="X99" i="35"/>
  <c r="P99" i="35"/>
  <c r="O99" i="35"/>
  <c r="N99" i="35"/>
  <c r="M99" i="35"/>
  <c r="L99" i="35"/>
  <c r="K99" i="35"/>
  <c r="J99" i="35"/>
  <c r="I99" i="35"/>
  <c r="R98" i="35"/>
  <c r="S98" i="35" s="1"/>
  <c r="R97" i="35"/>
  <c r="S97" i="35" s="1"/>
  <c r="R96" i="35"/>
  <c r="S96" i="35" s="1"/>
  <c r="R95" i="35"/>
  <c r="S95" i="35" s="1"/>
  <c r="R94" i="35"/>
  <c r="S94" i="35" s="1"/>
  <c r="R93" i="35"/>
  <c r="S93" i="35" s="1"/>
  <c r="R92" i="35"/>
  <c r="S92" i="35" s="1"/>
  <c r="R91" i="35"/>
  <c r="S91" i="35" s="1"/>
  <c r="R90" i="35"/>
  <c r="S90" i="35" s="1"/>
  <c r="R89" i="35"/>
  <c r="S89" i="35" s="1"/>
  <c r="R88" i="35"/>
  <c r="S88" i="35" s="1"/>
  <c r="P87" i="35"/>
  <c r="O87" i="35"/>
  <c r="N87" i="35"/>
  <c r="M87" i="35"/>
  <c r="L87" i="35"/>
  <c r="K87" i="35"/>
  <c r="J87" i="35"/>
  <c r="I87" i="35"/>
  <c r="Q84" i="35"/>
  <c r="Q83" i="35"/>
  <c r="P82" i="35"/>
  <c r="O82" i="35"/>
  <c r="N82" i="35"/>
  <c r="M82" i="35"/>
  <c r="L82" i="35"/>
  <c r="K82" i="35"/>
  <c r="J82" i="35"/>
  <c r="I82" i="35"/>
  <c r="R81" i="35"/>
  <c r="Q80" i="35"/>
  <c r="P79" i="35"/>
  <c r="O79" i="35"/>
  <c r="N79" i="35"/>
  <c r="M79" i="35"/>
  <c r="L79" i="35"/>
  <c r="K79" i="35"/>
  <c r="J79" i="35"/>
  <c r="I79" i="35"/>
  <c r="R78" i="35"/>
  <c r="S78" i="35" s="1"/>
  <c r="R77" i="35"/>
  <c r="P76" i="35"/>
  <c r="O76" i="35"/>
  <c r="N76" i="35"/>
  <c r="M76" i="35"/>
  <c r="L76" i="35"/>
  <c r="K76" i="35"/>
  <c r="J76" i="35"/>
  <c r="I76" i="35"/>
  <c r="R66" i="35"/>
  <c r="X66" i="35" s="1"/>
  <c r="Q66" i="35"/>
  <c r="P66" i="35"/>
  <c r="O66" i="35"/>
  <c r="N66" i="35"/>
  <c r="M66" i="35"/>
  <c r="L66" i="35"/>
  <c r="K66" i="35"/>
  <c r="J66" i="35"/>
  <c r="I66" i="35"/>
  <c r="X64" i="35"/>
  <c r="P62" i="35"/>
  <c r="O62" i="35"/>
  <c r="N62" i="35"/>
  <c r="M62" i="35"/>
  <c r="L62" i="35"/>
  <c r="K62" i="35"/>
  <c r="J62" i="35"/>
  <c r="I62" i="35"/>
  <c r="R59" i="35"/>
  <c r="X59" i="35" s="1"/>
  <c r="Q59" i="35"/>
  <c r="P59" i="35"/>
  <c r="O59" i="35"/>
  <c r="N59" i="35"/>
  <c r="M59" i="35"/>
  <c r="L59" i="35"/>
  <c r="K59" i="35"/>
  <c r="J59" i="35"/>
  <c r="I59" i="35"/>
  <c r="Q51" i="35"/>
  <c r="Q43" i="35"/>
  <c r="P40" i="35"/>
  <c r="O40" i="35"/>
  <c r="N40" i="35"/>
  <c r="M40" i="35"/>
  <c r="L40" i="35"/>
  <c r="K40" i="35"/>
  <c r="J40" i="35"/>
  <c r="I40" i="35"/>
  <c r="Q39" i="35"/>
  <c r="P33" i="35"/>
  <c r="O33" i="35"/>
  <c r="N33" i="35"/>
  <c r="M33" i="35"/>
  <c r="L33" i="35"/>
  <c r="K33" i="35"/>
  <c r="J33" i="35"/>
  <c r="I33" i="35"/>
  <c r="Q31" i="35"/>
  <c r="M31" i="35"/>
  <c r="I31" i="35"/>
  <c r="Q29" i="35"/>
  <c r="M29" i="35"/>
  <c r="I29" i="35"/>
  <c r="Q28" i="35"/>
  <c r="M28" i="35"/>
  <c r="I28" i="35"/>
  <c r="Q27" i="35"/>
  <c r="M27" i="35"/>
  <c r="I27" i="35"/>
  <c r="Q26" i="35"/>
  <c r="M26" i="35"/>
  <c r="I26" i="35"/>
  <c r="Q25" i="35"/>
  <c r="M25" i="35"/>
  <c r="I25" i="35"/>
  <c r="Q24" i="35"/>
  <c r="M24" i="35"/>
  <c r="I24" i="35"/>
  <c r="Q23" i="35"/>
  <c r="M23" i="35"/>
  <c r="I23" i="35"/>
  <c r="Q22" i="35"/>
  <c r="M22" i="35"/>
  <c r="I22" i="35"/>
  <c r="Q21" i="35"/>
  <c r="M21" i="35"/>
  <c r="I21" i="35"/>
  <c r="Q20" i="35"/>
  <c r="M20" i="35"/>
  <c r="I20" i="35"/>
  <c r="Q19" i="35"/>
  <c r="M19" i="35"/>
  <c r="I19" i="35"/>
  <c r="Q18" i="35"/>
  <c r="M18" i="35"/>
  <c r="I18" i="35"/>
  <c r="Q17" i="35"/>
  <c r="M17" i="35"/>
  <c r="I17" i="35"/>
  <c r="Q16" i="35"/>
  <c r="M16" i="35"/>
  <c r="I16" i="35"/>
  <c r="Q15" i="35"/>
  <c r="M15" i="35"/>
  <c r="I15" i="35"/>
  <c r="Q14" i="35"/>
  <c r="M14" i="35"/>
  <c r="I14" i="35"/>
  <c r="Q13" i="35"/>
  <c r="M13" i="35"/>
  <c r="I13" i="35"/>
  <c r="T12" i="35"/>
  <c r="P12" i="35"/>
  <c r="O12" i="35"/>
  <c r="N12" i="35"/>
  <c r="L12" i="35"/>
  <c r="K12" i="35"/>
  <c r="J12" i="35"/>
  <c r="S87" i="35" l="1"/>
  <c r="S86" i="35" s="1"/>
  <c r="I32" i="35"/>
  <c r="X77" i="35"/>
  <c r="S77" i="35"/>
  <c r="X114" i="35"/>
  <c r="S114" i="35"/>
  <c r="S113" i="35" s="1"/>
  <c r="S112" i="35" s="1"/>
  <c r="S109" i="35" s="1"/>
  <c r="J238" i="36"/>
  <c r="D7" i="36"/>
  <c r="L7" i="36"/>
  <c r="V11" i="37"/>
  <c r="Q115" i="35"/>
  <c r="X115" i="35"/>
  <c r="T11" i="35"/>
  <c r="T10" i="35" s="1"/>
  <c r="I112" i="35"/>
  <c r="I109" i="35" s="1"/>
  <c r="M112" i="35"/>
  <c r="M109" i="35" s="1"/>
  <c r="P112" i="35"/>
  <c r="P109" i="35" s="1"/>
  <c r="P75" i="35"/>
  <c r="P58" i="35" s="1"/>
  <c r="M75" i="35"/>
  <c r="M58" i="35" s="1"/>
  <c r="L112" i="35"/>
  <c r="L109" i="35" s="1"/>
  <c r="R113" i="35"/>
  <c r="X113" i="35" s="1"/>
  <c r="Q34" i="35"/>
  <c r="X34" i="35"/>
  <c r="Q38" i="35"/>
  <c r="X38" i="35"/>
  <c r="Q65" i="35"/>
  <c r="X65" i="35"/>
  <c r="L75" i="35"/>
  <c r="L58" i="35" s="1"/>
  <c r="R79" i="35"/>
  <c r="X79" i="35" s="1"/>
  <c r="X81" i="35"/>
  <c r="Q89" i="35"/>
  <c r="X89" i="35"/>
  <c r="Q93" i="35"/>
  <c r="X93" i="35"/>
  <c r="Q97" i="35"/>
  <c r="X97" i="35"/>
  <c r="Q35" i="35"/>
  <c r="X35" i="35"/>
  <c r="Q90" i="35"/>
  <c r="X90" i="35"/>
  <c r="Q94" i="35"/>
  <c r="X94" i="35"/>
  <c r="Q98" i="35"/>
  <c r="X98" i="35"/>
  <c r="Q78" i="35"/>
  <c r="X78" i="35"/>
  <c r="Q91" i="35"/>
  <c r="X91" i="35"/>
  <c r="Q95" i="35"/>
  <c r="X95" i="35"/>
  <c r="Q36" i="35"/>
  <c r="X36" i="35"/>
  <c r="L32" i="35"/>
  <c r="P32" i="35"/>
  <c r="Q37" i="35"/>
  <c r="X37" i="35"/>
  <c r="K75" i="35"/>
  <c r="K58" i="35" s="1"/>
  <c r="O75" i="35"/>
  <c r="O58" i="35" s="1"/>
  <c r="Q88" i="35"/>
  <c r="X88" i="35"/>
  <c r="Q92" i="35"/>
  <c r="X92" i="35"/>
  <c r="Q96" i="35"/>
  <c r="X96" i="35"/>
  <c r="L86" i="35"/>
  <c r="Q12" i="35"/>
  <c r="I75" i="35"/>
  <c r="I58" i="35" s="1"/>
  <c r="O86" i="35"/>
  <c r="O32" i="35"/>
  <c r="I12" i="35"/>
  <c r="M12" i="35"/>
  <c r="P86" i="35"/>
  <c r="J101" i="35"/>
  <c r="O112" i="35"/>
  <c r="O109" i="35" s="1"/>
  <c r="R76" i="35"/>
  <c r="I86" i="35"/>
  <c r="M86" i="35"/>
  <c r="Q99" i="35"/>
  <c r="Q40" i="35"/>
  <c r="N86" i="35"/>
  <c r="I101" i="35"/>
  <c r="J112" i="35"/>
  <c r="J109" i="35" s="1"/>
  <c r="N112" i="35"/>
  <c r="N109" i="35" s="1"/>
  <c r="J86" i="35"/>
  <c r="R112" i="35"/>
  <c r="R62" i="35"/>
  <c r="X62" i="35" s="1"/>
  <c r="K86" i="35"/>
  <c r="K32" i="35"/>
  <c r="J75" i="35"/>
  <c r="J58" i="35" s="1"/>
  <c r="N75" i="35"/>
  <c r="N58" i="35" s="1"/>
  <c r="Q82" i="35"/>
  <c r="N101" i="35"/>
  <c r="Q101" i="35"/>
  <c r="M101" i="35"/>
  <c r="K112" i="35"/>
  <c r="K109" i="35" s="1"/>
  <c r="M32" i="35"/>
  <c r="X40" i="35"/>
  <c r="Q77" i="35"/>
  <c r="R87" i="35"/>
  <c r="R86" i="35" s="1"/>
  <c r="X86" i="35" s="1"/>
  <c r="Q114" i="35"/>
  <c r="Q113" i="35" s="1"/>
  <c r="Q112" i="35" s="1"/>
  <c r="Q109" i="35" s="1"/>
  <c r="X33" i="35"/>
  <c r="K101" i="35"/>
  <c r="J32" i="35"/>
  <c r="N32" i="35"/>
  <c r="L101" i="35"/>
  <c r="Q64" i="35"/>
  <c r="Q81" i="35"/>
  <c r="Q79" i="35" s="1"/>
  <c r="S75" i="35" l="1"/>
  <c r="S58" i="35" s="1"/>
  <c r="S57" i="35" s="1"/>
  <c r="S11" i="35" s="1"/>
  <c r="S10" i="35" s="1"/>
  <c r="S76" i="35"/>
  <c r="AA10" i="35"/>
  <c r="R109" i="35"/>
  <c r="X112" i="35"/>
  <c r="Q76" i="35"/>
  <c r="Q75" i="35" s="1"/>
  <c r="Q62" i="35"/>
  <c r="Q87" i="35"/>
  <c r="Q86" i="35" s="1"/>
  <c r="Q33" i="35"/>
  <c r="Q32" i="35" s="1"/>
  <c r="R75" i="35"/>
  <c r="X75" i="35" s="1"/>
  <c r="X76" i="35"/>
  <c r="M57" i="35"/>
  <c r="M11" i="35" s="1"/>
  <c r="M10" i="35" s="1"/>
  <c r="P57" i="35"/>
  <c r="P11" i="35" s="1"/>
  <c r="P10" i="35" s="1"/>
  <c r="N57" i="35"/>
  <c r="N11" i="35" s="1"/>
  <c r="N10" i="35" s="1"/>
  <c r="L57" i="35"/>
  <c r="L11" i="35" s="1"/>
  <c r="L10" i="35" s="1"/>
  <c r="J57" i="35"/>
  <c r="J11" i="35" s="1"/>
  <c r="J10" i="35" s="1"/>
  <c r="I57" i="35"/>
  <c r="I11" i="35" s="1"/>
  <c r="I10" i="35" s="1"/>
  <c r="R32" i="35"/>
  <c r="Y32" i="35" s="1"/>
  <c r="K57" i="35"/>
  <c r="K11" i="35" s="1"/>
  <c r="K10" i="35" s="1"/>
  <c r="O57" i="35"/>
  <c r="O11" i="35" s="1"/>
  <c r="O10" i="35" s="1"/>
  <c r="Q58" i="35" l="1"/>
  <c r="Q57" i="35" s="1"/>
  <c r="Q11" i="35" s="1"/>
  <c r="Q10" i="35" s="1"/>
  <c r="R58" i="35"/>
  <c r="X58" i="35" s="1"/>
  <c r="X32" i="35"/>
  <c r="G9" i="29"/>
  <c r="R57" i="35" l="1"/>
  <c r="A3" i="29"/>
  <c r="X57" i="35" l="1"/>
  <c r="R11" i="35"/>
  <c r="R10" i="35" s="1"/>
  <c r="I12" i="29"/>
  <c r="H12" i="29" s="1"/>
  <c r="D12" i="29"/>
  <c r="C12" i="29" s="1"/>
  <c r="I11" i="29"/>
  <c r="H11" i="29" s="1"/>
  <c r="D11" i="29"/>
  <c r="C11" i="29" s="1"/>
  <c r="I10" i="29"/>
  <c r="H10" i="29" s="1"/>
  <c r="D10" i="29"/>
  <c r="C10" i="29" s="1"/>
  <c r="L9" i="29"/>
  <c r="K9" i="29"/>
  <c r="J9" i="29"/>
  <c r="F9" i="29"/>
  <c r="E9" i="29"/>
  <c r="X11" i="35" l="1"/>
  <c r="I9" i="29"/>
  <c r="D9" i="29"/>
  <c r="C9" i="29"/>
  <c r="H9" i="29"/>
  <c r="U127" i="35" l="1"/>
  <c r="X127" i="35" s="1"/>
  <c r="X129" i="35"/>
  <c r="V127" i="35"/>
  <c r="V126" i="35" s="1"/>
  <c r="V125" i="35" s="1"/>
  <c r="V10" i="35" s="1"/>
  <c r="Z10" i="35" s="1"/>
  <c r="U11" i="37" l="1"/>
  <c r="W11" i="37" s="1"/>
  <c r="Q16" i="37"/>
  <c r="Q12" i="37" s="1"/>
  <c r="Q11" i="37" s="1"/>
  <c r="R12" i="37"/>
  <c r="R11" i="37" s="1"/>
  <c r="U126" i="35"/>
  <c r="G16" i="37" l="1"/>
  <c r="J16" i="37" s="1"/>
  <c r="H12" i="37"/>
  <c r="H11" i="37" s="1"/>
  <c r="X126" i="35"/>
  <c r="U125" i="35"/>
  <c r="U10" i="35" s="1"/>
  <c r="G12" i="37" l="1"/>
  <c r="G11" i="37" s="1"/>
  <c r="J11" i="37" s="1"/>
  <c r="X10" i="35"/>
  <c r="X125" i="35"/>
  <c r="J12" i="37" l="1"/>
  <c r="J37" i="36"/>
  <c r="J38" i="36"/>
  <c r="D36" i="36"/>
  <c r="J36" i="36" s="1"/>
  <c r="J39" i="36"/>
  <c r="D116" i="36"/>
  <c r="D124" i="36"/>
  <c r="D115" i="36"/>
  <c r="D122" i="36"/>
  <c r="D119" i="36"/>
  <c r="D121" i="36"/>
  <c r="D117" i="36"/>
  <c r="D118" i="36"/>
  <c r="D123" i="36"/>
  <c r="D120" i="36"/>
  <c r="D135" i="36"/>
  <c r="D129" i="36"/>
  <c r="D131" i="36"/>
  <c r="D139" i="36"/>
  <c r="D137" i="36"/>
  <c r="D138" i="36"/>
  <c r="D128" i="36"/>
  <c r="D133" i="36"/>
  <c r="D126" i="36"/>
  <c r="D132" i="36"/>
  <c r="D136" i="36"/>
  <c r="D130" i="36"/>
  <c r="D134" i="36"/>
  <c r="D125" i="36"/>
  <c r="D102" i="36"/>
  <c r="D104" i="36"/>
  <c r="D113" i="36"/>
  <c r="D112" i="36"/>
  <c r="D103" i="36"/>
  <c r="D108" i="36"/>
  <c r="D107" i="36"/>
  <c r="D109" i="36"/>
  <c r="D110" i="36"/>
  <c r="D111" i="36"/>
  <c r="D105" i="36"/>
  <c r="D106" i="36"/>
  <c r="D82" i="36"/>
  <c r="D86" i="36"/>
  <c r="D77" i="36"/>
  <c r="D76" i="36"/>
  <c r="D79" i="36"/>
  <c r="D81" i="36"/>
  <c r="D80" i="36"/>
  <c r="D78" i="36"/>
  <c r="D85" i="36"/>
  <c r="D84" i="36"/>
  <c r="D83" i="36"/>
  <c r="D91" i="36"/>
  <c r="D97" i="36"/>
  <c r="D93" i="36"/>
  <c r="D89" i="36"/>
  <c r="D90" i="36"/>
  <c r="D92" i="36"/>
  <c r="D94" i="36"/>
  <c r="D95" i="36"/>
  <c r="D99" i="36"/>
  <c r="D96" i="36"/>
  <c r="D98" i="36"/>
  <c r="D100" i="36"/>
  <c r="D88" i="36"/>
  <c r="D87" i="36"/>
  <c r="D101" i="36"/>
  <c r="D75" i="36" l="1"/>
  <c r="D127" i="36"/>
  <c r="D114" i="36" s="1"/>
  <c r="J114" i="36" s="1"/>
  <c r="J8" i="36" l="1"/>
  <c r="J7" i="36"/>
  <c r="J157" i="36"/>
  <c r="D157" i="36"/>
  <c r="D154" i="36"/>
  <c r="D153" i="36" s="1"/>
  <c r="D148" i="36" l="1"/>
  <c r="J148" i="36" s="1"/>
  <c r="D140" i="36" l="1"/>
  <c r="J140" i="36" s="1"/>
  <c r="D69" i="36"/>
  <c r="D35" i="36" s="1"/>
  <c r="J35" i="36" s="1"/>
  <c r="J74" i="36"/>
  <c r="J41" i="36"/>
</calcChain>
</file>

<file path=xl/sharedStrings.xml><?xml version="1.0" encoding="utf-8"?>
<sst xmlns="http://schemas.openxmlformats.org/spreadsheetml/2006/main" count="2379" uniqueCount="857">
  <si>
    <t>TT</t>
  </si>
  <si>
    <t>Ghi chú</t>
  </si>
  <si>
    <t>ĐVT: Triệu đồng</t>
  </si>
  <si>
    <t>I</t>
  </si>
  <si>
    <t>Trong đó</t>
  </si>
  <si>
    <t>II</t>
  </si>
  <si>
    <t>Vốn ĐTPT</t>
  </si>
  <si>
    <t>TỔNG SỐ</t>
  </si>
  <si>
    <t>Vốn sự nghiệp</t>
  </si>
  <si>
    <t xml:space="preserve"> </t>
  </si>
  <si>
    <t>KH năm 2021 chuyển nguồn sang năm 2022</t>
  </si>
  <si>
    <t>KH năm 2022</t>
  </si>
  <si>
    <t>ĐVT: Triệu đồng.</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</si>
  <si>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</si>
  <si>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</si>
  <si>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</si>
  <si>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</si>
  <si>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</si>
  <si>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</si>
  <si>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</si>
  <si>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</si>
  <si>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</si>
  <si>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</si>
  <si>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</si>
  <si>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</si>
  <si>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</si>
  <si>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</si>
  <si>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</si>
  <si>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</si>
  <si>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</si>
  <si>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</si>
  <si>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</si>
  <si>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</si>
  <si>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</si>
  <si>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</si>
  <si>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</si>
  <si>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</si>
  <si>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</si>
  <si>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</si>
  <si>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</si>
  <si>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</si>
  <si>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</si>
  <si>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</si>
  <si>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</si>
  <si>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</si>
  <si>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</si>
  <si>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</si>
  <si>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</si>
  <si>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</si>
  <si>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</si>
  <si>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</si>
  <si>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</si>
  <si>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</si>
  <si>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</si>
  <si>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</si>
  <si>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</si>
  <si>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</si>
  <si>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</si>
  <si>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</si>
  <si>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</si>
  <si>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</si>
  <si>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</si>
  <si>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</si>
  <si>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</si>
  <si>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</si>
  <si>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</si>
  <si>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</si>
  <si>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</si>
  <si>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</si>
  <si>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</si>
  <si>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Phòng Tư Pháp</t>
  </si>
  <si>
    <t>Danh mục dự án/công trình</t>
  </si>
  <si>
    <t>Chủ đầu tư</t>
  </si>
  <si>
    <t xml:space="preserve">Chương trình mục tiêu quốc gia phát triển kinh tế - xã hội vùng đồng bào dân tộc thiểu số và miền núi </t>
  </si>
  <si>
    <t>1.1</t>
  </si>
  <si>
    <t>Hỗ trợ nhà ở</t>
  </si>
  <si>
    <t>1.1.1</t>
  </si>
  <si>
    <t xml:space="preserve">Xã Đăk Rơ Ông </t>
  </si>
  <si>
    <t>2022-2025</t>
  </si>
  <si>
    <t>1.1.2</t>
  </si>
  <si>
    <t>1.2</t>
  </si>
  <si>
    <t>Hỗ trợ đất ở</t>
  </si>
  <si>
    <t>1.2.1</t>
  </si>
  <si>
    <t>1.2.2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</si>
  <si>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</si>
  <si>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</si>
  <si>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</si>
  <si>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</si>
  <si>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</si>
  <si>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</si>
  <si>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</si>
  <si>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</si>
  <si>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</si>
  <si>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</si>
  <si>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</si>
  <si>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</si>
  <si>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</si>
  <si>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</si>
  <si>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</si>
  <si>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</si>
  <si>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</si>
  <si>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</si>
  <si>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</si>
  <si>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</si>
  <si>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</si>
  <si>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</si>
  <si>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Trung tâm Văn hóa - Thể thao - Du lịch và Truyền thông</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</si>
  <si>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</si>
  <si>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</si>
  <si>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</si>
  <si>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</si>
  <si>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</si>
  <si>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</si>
  <si>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</si>
  <si>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</si>
  <si>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</si>
  <si>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</si>
  <si>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</si>
  <si>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</si>
  <si>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</si>
  <si>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</si>
  <si>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</si>
  <si>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17</t>
  </si>
  <si>
    <t>xã Đăk Rơ Ông</t>
  </si>
  <si>
    <t>18</t>
  </si>
  <si>
    <t>19</t>
  </si>
  <si>
    <t>Ban quản lý thực hiện các Chương trình MTQG xã Ngọk Lây</t>
  </si>
  <si>
    <t>xã Ngọk Lây</t>
  </si>
  <si>
    <t>Ban quản lý thực hiện các Chương trình MTQG xã Tu Mơ Rông</t>
  </si>
  <si>
    <t>xã Tu Mơ Rông</t>
  </si>
  <si>
    <t>Ban quản lý thực hiện các Chương trình MTQG xã Đăk Hà</t>
  </si>
  <si>
    <t>xã Đăk Hà</t>
  </si>
  <si>
    <t xml:space="preserve"> xã Ngọk Yêu</t>
  </si>
  <si>
    <t>xã Tê Xăng</t>
  </si>
  <si>
    <t>Ban quản lý thực hiện các Chương trình MTQG xã Măng Ri</t>
  </si>
  <si>
    <t>xã Măng Ri</t>
  </si>
  <si>
    <t>xã Đăk Tờ Kan</t>
  </si>
  <si>
    <t>xã Đăk Sao</t>
  </si>
  <si>
    <t>xã Đăk Na</t>
  </si>
  <si>
    <t xml:space="preserve"> xã Văn Xuôi  </t>
  </si>
  <si>
    <t>Giá trị vốn giải ngân</t>
  </si>
  <si>
    <t>Tỷ lệ giải ngân</t>
  </si>
  <si>
    <t>Trong đó: Vốn sự nghiệp</t>
  </si>
  <si>
    <t>A</t>
  </si>
  <si>
    <t>B</t>
  </si>
  <si>
    <t>V</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</si>
  <si>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</si>
  <si>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</si>
  <si>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</si>
  <si>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</si>
  <si>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</si>
  <si>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</si>
  <si>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</si>
  <si>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</si>
  <si>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</si>
  <si>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</si>
  <si>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</si>
  <si>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</si>
  <si>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</si>
  <si>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</si>
  <si>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</si>
  <si>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</si>
  <si>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</si>
  <si>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</si>
  <si>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</si>
  <si>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</si>
  <si>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 xml:space="preserve">Đường đi khu sản xuất Đăk Ter thôn Kon Pia (đoạn từ nhà Nguyễn Hữu Hiệp) </t>
  </si>
  <si>
    <t xml:space="preserve"> xã Đăk Hà</t>
  </si>
  <si>
    <t>76/QĐ-UBND, ngày 21/11/2022</t>
  </si>
  <si>
    <t>Đường đi khu sản xuất Tê Tri thôn Ngọc Leang (đoạn từ nhà Y Hnon)</t>
  </si>
  <si>
    <t>75/QĐ-UBND, ngày 21/11/2022</t>
  </si>
  <si>
    <t>Đường nội thôn Đăk Pơ Trang</t>
  </si>
  <si>
    <t>74/QĐ-UBND, ngày 21/11/2022</t>
  </si>
  <si>
    <t>Đường nội thôn ĐăK Hà (Đoạn vào nhà Bek)</t>
  </si>
  <si>
    <t>73/QĐ-UBND, ngày 21/11/2022</t>
  </si>
  <si>
    <t>Sân thể thao thôn Kon Pia</t>
  </si>
  <si>
    <t>72/QĐ-UBND, ngày 21/11/2022</t>
  </si>
  <si>
    <t>Sân thể thao thôn Ngọc Leang</t>
  </si>
  <si>
    <t>71/QĐ-UBND, ngày 21/11/2022</t>
  </si>
  <si>
    <t>Sân thể thao thôn Đăk Siêng</t>
  </si>
  <si>
    <t>70/QĐ-UBND, ngày 21/11/2022</t>
  </si>
  <si>
    <t>Sân thể thao thôn Tu Mơ Rông</t>
  </si>
  <si>
    <t>69/QĐ-UBND, ngày 21/11/2022</t>
  </si>
  <si>
    <t>Sân thể thao thôn Đăk Pơ Trang</t>
  </si>
  <si>
    <t>68/QĐ-UBND, ngày 21/11/2022</t>
  </si>
  <si>
    <t>Sân thể thao thôn Kon Ling</t>
  </si>
  <si>
    <t>67/QĐ-UBND, ngày 21/11/2022</t>
  </si>
  <si>
    <t>Sân thể thao thôn Ty Tu</t>
  </si>
  <si>
    <t>66/QĐ-UBND, ngày 21/11/2022</t>
  </si>
  <si>
    <t>Sân thể thao thôn Đăk Hà</t>
  </si>
  <si>
    <t>77/QĐ-UBND, ngày 21/11/2022</t>
  </si>
  <si>
    <t>Đường đi khu sản xuất Te Pô Bô thôn Đăk Pơ Trang (đoạn nối tiếp)</t>
  </si>
  <si>
    <t>280, 292</t>
  </si>
  <si>
    <t>80/QĐ-UBND, ngày 21/11/2022</t>
  </si>
  <si>
    <t xml:space="preserve">Đường đi khu sản xuất Ter Rặ thôn Đăk Siêng (đoạn từ rẫy nhà A Hun) </t>
  </si>
  <si>
    <t>280, 293</t>
  </si>
  <si>
    <t>79/QĐ-UBND, ngày 21/11/2022</t>
  </si>
  <si>
    <t>Kiên cố hóa kênh mương thủy lợi Tea Prea thôn Kon Ling</t>
  </si>
  <si>
    <t>280, 283</t>
  </si>
  <si>
    <t>78/QĐ-UBND, ngày 21/11/2022</t>
  </si>
  <si>
    <t>Đường nội thôn Long Hy</t>
  </si>
  <si>
    <t>Thủy lợi Long Va, thôn Chung Tam (làm mới đập đầu mối và kênh)</t>
  </si>
  <si>
    <t>Thủy lợi Ti Neang, thôn Pu Tá (làm mới đập đầu mối và kênh)</t>
  </si>
  <si>
    <t>Khu thể thao thôn Pu Tá</t>
  </si>
  <si>
    <t>Chương trình mục tiêu quốc gia Giảm nghèo bền vững</t>
  </si>
  <si>
    <t>Dự án chuyển tiếp</t>
  </si>
  <si>
    <t>220, 221</t>
  </si>
  <si>
    <t>213/QĐ-UBND, ngày 04/7/2022</t>
  </si>
  <si>
    <t>212/QĐ-UBND, ngày 04/7/2022</t>
  </si>
  <si>
    <t>1.3</t>
  </si>
  <si>
    <t>221/QĐ-UBND, ngày 04/7/2022</t>
  </si>
  <si>
    <t>220/QĐ-UBND, ngày 04/7/2022</t>
  </si>
  <si>
    <t>1.5</t>
  </si>
  <si>
    <t>197/QĐ-UBND, ngày 04/7/2022</t>
  </si>
  <si>
    <t>1.6</t>
  </si>
  <si>
    <t>58/QĐ-UBND, ngày 23/12/2021</t>
  </si>
  <si>
    <t>Khởi công mới</t>
  </si>
  <si>
    <t>Nâng cấp, sữa chữa nước sinh hoạt thôn Tam Rin</t>
  </si>
  <si>
    <t>225/QĐ-UBND, ngày 04/07/2022</t>
  </si>
  <si>
    <t>Khu văn hóa thể thao xã Đăk Sao</t>
  </si>
  <si>
    <t>544/QĐ-UBND, ngày 16/11/2022</t>
  </si>
  <si>
    <t>Đường đi khu sản xuất thôn Đăk Riếp 1, xã Đăk Na</t>
  </si>
  <si>
    <t>608/QĐ-UBND, 01/12/2022</t>
  </si>
  <si>
    <t>2.6</t>
  </si>
  <si>
    <t>cấp nước sinh hoạt các thôn xã Đăk Hà</t>
  </si>
  <si>
    <t>280, 311</t>
  </si>
  <si>
    <t>547/QĐ-UBND, ngày 16/11/2022</t>
  </si>
  <si>
    <t>2.7</t>
  </si>
  <si>
    <t>Nâng cấp, Sửa chữa công trình thoát nước, vỉa hè các tuyến đường khu trung tâm huyện</t>
  </si>
  <si>
    <t>280, 312</t>
  </si>
  <si>
    <t>228a/QĐ-UBND, ngày 5/7/2022</t>
  </si>
  <si>
    <t>2.8</t>
  </si>
  <si>
    <t>80/QĐ-UBND, ngày 20/10/2022</t>
  </si>
  <si>
    <t>2.9</t>
  </si>
  <si>
    <t>79/QĐ-UBND, ngày 20/10/2022</t>
  </si>
  <si>
    <t>2.10</t>
  </si>
  <si>
    <t>Sữa chữa nâng cấp đường đi khu sản xuất thôn Mô Za (Toàn tuyến 2km)</t>
  </si>
  <si>
    <t>8002489</t>
  </si>
  <si>
    <t>83/QĐ-UBND, ngày 30/11/2022</t>
  </si>
  <si>
    <t>2.11</t>
  </si>
  <si>
    <t>280, 338</t>
  </si>
  <si>
    <t>588/QĐ-UBND, ngày 24/11/2022</t>
  </si>
  <si>
    <t>2.12</t>
  </si>
  <si>
    <t>162/QĐ-UBND, ngày 13/12/2022</t>
  </si>
  <si>
    <t>2.13</t>
  </si>
  <si>
    <t>2023</t>
  </si>
  <si>
    <t>572/QĐ-UBND, ngày 18/11/2022
664a/QĐ-UBND, ngày 16/12/2022</t>
  </si>
  <si>
    <t>2.14</t>
  </si>
  <si>
    <t>Nâng cấp, mở rộng tuyến đường từ thôn Pu Tá đi làng cũ</t>
  </si>
  <si>
    <t>2.15</t>
  </si>
  <si>
    <t>89/QĐ-UBND, ngày 18/11/2021</t>
  </si>
  <si>
    <t>UBND xã Đăk Tờ Kan</t>
  </si>
  <si>
    <t>2.17</t>
  </si>
  <si>
    <t>Cầu treo Đăk Tu thôn Kon Cung</t>
  </si>
  <si>
    <t>UBND xã Đăk Sao</t>
  </si>
  <si>
    <t>799, 163</t>
  </si>
  <si>
    <t>595/QĐ-UBND, ngày 24/11/2022</t>
  </si>
  <si>
    <t>2.20</t>
  </si>
  <si>
    <t>Khu văn hóa thể thao xã Đăk Tờ Kan</t>
  </si>
  <si>
    <t xml:space="preserve">Xã Đăk Tờ Kan </t>
  </si>
  <si>
    <t>543/QĐ-UBND/ ngày 16/11/2022</t>
  </si>
  <si>
    <t>2.21</t>
  </si>
  <si>
    <t>Khu văn hóa thể thao xã Tê Xăng</t>
  </si>
  <si>
    <t>542/QĐ-UBND/ ngày 16/11/2022</t>
  </si>
  <si>
    <t>1.2.3</t>
  </si>
  <si>
    <t xml:space="preserve">UBND Xã Đăk Rơ Ông </t>
  </si>
  <si>
    <t>xã Đăk Rơ ông</t>
  </si>
  <si>
    <t>Hỗ trợ đất sản xuất</t>
  </si>
  <si>
    <t>1.3.1</t>
  </si>
  <si>
    <t>1.3.2</t>
  </si>
  <si>
    <t>1.3.3</t>
  </si>
  <si>
    <t>Đăk Tờ Kan</t>
  </si>
  <si>
    <t>1.3.4</t>
  </si>
  <si>
    <t>UBND xã Tu Mơ Rông</t>
  </si>
  <si>
    <t>1.3.5</t>
  </si>
  <si>
    <t>UBND xã Ngok Yêu</t>
  </si>
  <si>
    <t>1.3.6</t>
  </si>
  <si>
    <t>UBND xã Ngok Lây</t>
  </si>
  <si>
    <t>1.3.7</t>
  </si>
  <si>
    <t xml:space="preserve">Tê Xăng </t>
  </si>
  <si>
    <t xml:space="preserve">UBND xã Tê Xăng </t>
  </si>
  <si>
    <t>1.3.8</t>
  </si>
  <si>
    <t>UBND xãMăng Ri</t>
  </si>
  <si>
    <t>1.4.1.1</t>
  </si>
  <si>
    <t>217/QĐ-UBND, ngày 04/07/2022</t>
  </si>
  <si>
    <t>1.4.1.2</t>
  </si>
  <si>
    <t>218/QĐ-UBND, ngày 04/07/2022</t>
  </si>
  <si>
    <t>Dự án khởi công mới</t>
  </si>
  <si>
    <t>1.4.2.1</t>
  </si>
  <si>
    <t>Nâng cấp, sữa chữa nước sinh hoạt trung tâm xã Ngọc Yêu</t>
  </si>
  <si>
    <t>2023-2024</t>
  </si>
  <si>
    <t>553/QĐ-UBND, ngày 16/11/2022</t>
  </si>
  <si>
    <t>1.4.2.2</t>
  </si>
  <si>
    <t>Nước sinh hoạt tập trung thôn Ngọc Đo - Long Láy 1- Ba Tu 1</t>
  </si>
  <si>
    <t>2023-2025</t>
  </si>
  <si>
    <t>554/QĐ-UBND, ngày 16/11/2022</t>
  </si>
  <si>
    <t>Dự án 2 (bố trí dựa án chuyển tiếp)</t>
  </si>
  <si>
    <t>280, 285</t>
  </si>
  <si>
    <t>Số 199/QĐ-UBND, 
ngày 04/07/2022</t>
  </si>
  <si>
    <t>224/QĐ-UBND, ngày 4/7/2022</t>
  </si>
  <si>
    <t>3.1.1</t>
  </si>
  <si>
    <t>Hệ thống điện chiếu sáng nông thôn, tại các thôn trên địa bàn Xã Tu Mơ Rông</t>
  </si>
  <si>
    <t xml:space="preserve"> UBND Xã Tu Mơ Rông</t>
  </si>
  <si>
    <t>280, 302</t>
  </si>
  <si>
    <t>223b/QĐ-UBND, ngày 04/7/2022</t>
  </si>
  <si>
    <t>3.1.2</t>
  </si>
  <si>
    <t>Hệ thống điện chiếu sáng nông thôn, tại các thôn trên địa bàn Xã Đăk Hà</t>
  </si>
  <si>
    <t>UBND Xã Đăk Hà</t>
  </si>
  <si>
    <t>222a/QĐ-UBND, 04/07/2022</t>
  </si>
  <si>
    <t>3.1.3</t>
  </si>
  <si>
    <t>Hệ thống điện chiếu sáng nông thôn, tại các thôn trên địa bàn Xã Văn Xuôi</t>
  </si>
  <si>
    <t>UBND Xã Văn Xuôi</t>
  </si>
  <si>
    <t>224b/QĐ-UBND, ngày 04/07/2022</t>
  </si>
  <si>
    <t>3.1.4</t>
  </si>
  <si>
    <t>Hệ thống điện chiếu sáng nông thôn, tại các thôn trên địa bàn Xã Ngọk Yêu</t>
  </si>
  <si>
    <t>UBND Xã Ngọk Yêu</t>
  </si>
  <si>
    <t>225a/QĐ-UBND, ngày 04/7/2022</t>
  </si>
  <si>
    <t>3.1.5</t>
  </si>
  <si>
    <t>Hệ thống điện chiếu sáng nông thôn, tại các thôn trên địa bàn xã Ngọk Lây</t>
  </si>
  <si>
    <t>UBND Xã Ngọk Lây</t>
  </si>
  <si>
    <t>83a/QĐ-UBND, ngày 01/07/2022</t>
  </si>
  <si>
    <t>3.1.6</t>
  </si>
  <si>
    <t>Hệ thống điện chiếu sáng nông thôn, tại các thôn trên địa bàn Xã Tê Xăng</t>
  </si>
  <si>
    <t>UBND Xã Tê Xăng</t>
  </si>
  <si>
    <t>83b/QĐ-UBND, ngày 01/07/2022</t>
  </si>
  <si>
    <t>3.1.7</t>
  </si>
  <si>
    <t>Hệ thống điện chiếu sáng nông thôn, tại các thôn trên địa bàn Xã Măng Ri</t>
  </si>
  <si>
    <t>UBND Xã Măng Ri</t>
  </si>
  <si>
    <t>Số 84a/QĐ-UBND, ngày 01/07/2022</t>
  </si>
  <si>
    <t>3.1.8</t>
  </si>
  <si>
    <t>Hệ thống điện chiếu sáng nông thôn, tại các thôn trên địa bàn Xã Đăk Tờ Kan</t>
  </si>
  <si>
    <t>UBND Xã Đăk Tờ Kan</t>
  </si>
  <si>
    <t>222b/QĐ-UNBD, ngày 04/7/2022</t>
  </si>
  <si>
    <t>3.1.9</t>
  </si>
  <si>
    <t>Hệ thống điện chiếu sáng nông thôn, tại các thôn trên địa bàn Xã Đăk Rơ Ông</t>
  </si>
  <si>
    <t>UBND Xã Đăk Rơ Ông</t>
  </si>
  <si>
    <t>244a/QĐ-UNBD, ngày 04/7/2022</t>
  </si>
  <si>
    <t>3.1.10</t>
  </si>
  <si>
    <t>Hệ thống điện chiếu sáng nông thôn, tại các thôn trên địa bàn Xã Đăk Sao</t>
  </si>
  <si>
    <t>UBND Xã Đăk Sao</t>
  </si>
  <si>
    <t>226a/QĐ-UNBD, ngày 04/7/2022</t>
  </si>
  <si>
    <t>3.1.11</t>
  </si>
  <si>
    <t>Hệ thống điện chiếu sáng nông thôn, tại các thôn trên địa bàn Xã Đăk Na</t>
  </si>
  <si>
    <t>UBND Xã Đăk Na</t>
  </si>
  <si>
    <t>223a/QĐ-UNBD, ngày 04/7/2022</t>
  </si>
  <si>
    <t>Nâng cấp, sửa chữa đường liên xã Đăk Hà qua xã Đăk Rơ Ông</t>
  </si>
  <si>
    <t>Xã Đăk Hà-Đăk Rơ Ông</t>
  </si>
  <si>
    <t>541/QĐ-UBND, ngày 16/11/2022</t>
  </si>
  <si>
    <t>Dự án 5 (bố trí dự án chuyển tiếp)</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</si>
  <si>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</si>
  <si>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</si>
  <si>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</si>
  <si>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</si>
  <si>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</si>
  <si>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</si>
  <si>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</si>
  <si>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</si>
  <si>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</si>
  <si>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</si>
  <si>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</si>
  <si>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</si>
  <si>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</si>
  <si>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</si>
  <si>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</si>
  <si>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</si>
  <si>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</si>
  <si>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</si>
  <si>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Đầu tư bảo tồn mỗi một làng truyền thống tiêu biểu</t>
  </si>
  <si>
    <t>5.2</t>
  </si>
  <si>
    <t>5.2.1</t>
  </si>
  <si>
    <t>5.2.1.1</t>
  </si>
  <si>
    <t xml:space="preserve">Hỗ trợ đầu tư xây dựng thiết chế văn hoá, thể thao thôn Đăk Kinh 1, xã Ngọk Lây </t>
  </si>
  <si>
    <t>176a/QĐ-UBND, ngày 22/6/2022</t>
  </si>
  <si>
    <t>5.2.1.2</t>
  </si>
  <si>
    <t>Hỗ trợ đầu tư xây dựng thiết chế văn hoá, thể thao thôn Mô Bành, xã Đăk Rơ Ông</t>
  </si>
  <si>
    <t>177c/QĐ-UBND, ngày 23/6/2022</t>
  </si>
  <si>
    <t>5.2.2</t>
  </si>
  <si>
    <t>5.2.2.1</t>
  </si>
  <si>
    <t>Hỗ trợ đầu tư xây dựng thiết chế văn hoá, thể thao thôn Măng Lỡ, xã Đăk Rơ Ông</t>
  </si>
  <si>
    <t>178a/QĐ-UBND, ngày 27/6/2022</t>
  </si>
  <si>
    <t>5.2.2.2</t>
  </si>
  <si>
    <t>Hỗ trợ đầu tư xây dựng thiết chế văn hoá, thể thao thôn Tê Xô Trong, xã Đăk Tờ Kan</t>
  </si>
  <si>
    <t>499b/QĐ-UBND, ngày 10/11/2022</t>
  </si>
  <si>
    <t>5.2.2.3</t>
  </si>
  <si>
    <t>Hỗ trợ đầu tư xây dựng thiết chế văn hoá, thể thao thôn Mô Pả, Xã Đăk Hà</t>
  </si>
  <si>
    <t>499a/QĐ-UBND, ngày 10/11/2022</t>
  </si>
  <si>
    <t>5.2.2.4</t>
  </si>
  <si>
    <t>Hỗ trợ đầu tư xây dựng thiết chế văn hoá, thể thao thôn Tu Mơ Rông, Xã Đăk Hà</t>
  </si>
  <si>
    <t>580a/QĐ-UBND, ngày 22/11/2022</t>
  </si>
  <si>
    <t>5.2.2.5</t>
  </si>
  <si>
    <t>Hỗ trợ đầu tư xây dựng thiết chế văn hoá, thể thao thôn Đăk Riếp 2, xã Đăk Na</t>
  </si>
  <si>
    <t>553a/QĐ-UBND, ngày 16/11/2022</t>
  </si>
  <si>
    <t>5.2.2.6</t>
  </si>
  <si>
    <t>Hỗ trợ đầu tư xây dựng thiết chế văn hoá, thể thao thôn Long Láy 1, Xã Ngọk Yêu.</t>
  </si>
  <si>
    <t>553b/QĐ-UBND, ngày 16/11/2022</t>
  </si>
  <si>
    <t>280, 314</t>
  </si>
  <si>
    <t>177a/QĐ-UBND, ngày 23/6/2022</t>
  </si>
  <si>
    <t>Kế hoạch 2023 vốn NSTW</t>
  </si>
  <si>
    <t xml:space="preserve">Hỗ trợ phát triển sản xuất liên kết theo chuỗi giá trị </t>
  </si>
  <si>
    <t>Kinh phí quản lý Chương trình</t>
  </si>
  <si>
    <t>Chương trình nâng cao chất lượng, hiệu quả thực hiện tiêu chí an ninh, trật tự trong xây dựng NTM</t>
  </si>
  <si>
    <t>Công an huyện</t>
  </si>
  <si>
    <t>Thực hiện Chương trình chuyển đổi số trong xây dựng nông thôn mới, hướng tới nông thôn mới thông minh</t>
  </si>
  <si>
    <t>Nâng cấp, sửa chữa đường đi khu sản xuất thôn Kon Hia 2</t>
  </si>
  <si>
    <t>Nâng cấp, Sửa chữa đường vào thôn Kon Pia xã  Đăk Hà (Đoạn từ rẫy nhà A Nu đi vào thôn)</t>
  </si>
  <si>
    <t>Nâng cấp, sửa chữa đường từ UBND xã Măng Ri đi thôn Chung Tam, Pu Tá (đoạn nối tiếp)</t>
  </si>
  <si>
    <t>Nâng cấp sửa chữa Đường liên thôn Mô Za - Lộc Bông, xã Ngọc Lây (Đoạn từ ngã ba đi Mô Za đến Lộc Bông)</t>
  </si>
  <si>
    <t>Dự án 2: Đa dạng hóa sinh kế, phát triển mô hình giảm nghèo</t>
  </si>
  <si>
    <t xml:space="preserve">Dự án 3: hỗ trợ phát triển sản xuất trong lĩnh vực nông nghiệp </t>
  </si>
  <si>
    <t>Trung tâm dịch vụ Nông nghiệp huyện</t>
  </si>
  <si>
    <t>Dự án 4: Phát triển giáo dục nghề nghiệp, việc làm bền vững</t>
  </si>
  <si>
    <t>Dự án 5: Hỗ trợ nhà ở cho hộ nghèo, hộ cận nghèo trên địa bàn các huyện nghèo</t>
  </si>
  <si>
    <t>Dự án 6: Truyền thông và giảm nghèo về thông tin</t>
  </si>
  <si>
    <t>VI.1</t>
  </si>
  <si>
    <t>Tiểu dự án 1: Giảm nghèo về thông tin</t>
  </si>
  <si>
    <t>Trung tâm Văn hóa - Thể thảo - Du lịch và Truyền thông</t>
  </si>
  <si>
    <t>VI.2</t>
  </si>
  <si>
    <t>Tiểu dự án 2: Truyền thông về giảm nghèo đa chiều</t>
  </si>
  <si>
    <t>Dự án 7: Nâng cao năng lực và giám sát, đánh giá Chương trình</t>
  </si>
  <si>
    <t>Cấp huyện</t>
  </si>
  <si>
    <t>Cấp xã</t>
  </si>
  <si>
    <t>Dự án 1: Hỗ trợ đầu tư phát triển hạ tầng kinh tế - xã hội các huyện nghèo (Hỗ trợ duy tu và bảo dưỡng)</t>
  </si>
  <si>
    <t>Thực hiện Chương trình mỗi xã một sản phẩm tại cấp tỉnh, huyện</t>
  </si>
  <si>
    <t>Các hoạt động khác tại các địa phương</t>
  </si>
  <si>
    <t>Phòng Nông nghiệp và Phát triển nông thôn</t>
  </si>
  <si>
    <t>Phòng Văn hóa và Thông tin</t>
  </si>
  <si>
    <t>CTMTQG PHÁT TRIỂN KTXH VÙNG ĐBDTTS VÀ MIỀN NÚI</t>
  </si>
  <si>
    <t>Phòng Giáo dục và Đào tạo</t>
  </si>
  <si>
    <t>Dự án 3 -TDA 1</t>
  </si>
  <si>
    <t>Dự án 5 - TDA 3</t>
  </si>
  <si>
    <t>Chủ đâu tư</t>
  </si>
  <si>
    <t xml:space="preserve">Tổng số </t>
  </si>
  <si>
    <t>Kế hoạch vốn giao năm 2023</t>
  </si>
  <si>
    <t>Chương trình</t>
  </si>
  <si>
    <t>TỔNG 03 CTMTQG</t>
  </si>
  <si>
    <t>Tổng cộng</t>
  </si>
  <si>
    <t>Vốn SN</t>
  </si>
  <si>
    <t>Phòng Lao động - Thương binh và Xã hội</t>
  </si>
  <si>
    <t>*</t>
  </si>
  <si>
    <t>Giám sát, đánh giá Chương trình</t>
  </si>
  <si>
    <t>VIII</t>
  </si>
  <si>
    <t>Tiểu dự án 1</t>
  </si>
  <si>
    <t>Tiểu dự án 2</t>
  </si>
  <si>
    <t>Tỷ lệ giải ngân vốn %</t>
  </si>
  <si>
    <t>NGÂN SÁCH TRUNG ƯƠNG NĂM 2023 THỰC HIỆN CÁC CHƯƠNG TRÌNH MỤC TIÊU QUỐC GIA</t>
  </si>
  <si>
    <t>KH năm 2022 chuyển sang năm 2023</t>
  </si>
  <si>
    <t>Kế hoạch năm 2023</t>
  </si>
  <si>
    <t>Vốn thực hiện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</si>
  <si>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</si>
  <si>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</si>
  <si>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</si>
  <si>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</si>
  <si>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</si>
  <si>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</si>
  <si>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</si>
  <si>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</si>
  <si>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</si>
  <si>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</si>
  <si>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</si>
  <si>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</si>
  <si>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</si>
  <si>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</si>
  <si>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</si>
  <si>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</si>
  <si>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</si>
  <si>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</si>
  <si>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</si>
  <si>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</si>
  <si>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</si>
  <si>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</si>
  <si>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</si>
  <si>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</si>
  <si>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</si>
  <si>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</si>
  <si>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</si>
  <si>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</si>
  <si>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</si>
  <si>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</si>
  <si>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</si>
  <si>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</si>
  <si>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</si>
  <si>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</si>
  <si>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</si>
  <si>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</si>
  <si>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</si>
  <si>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</si>
  <si>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</si>
  <si>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</si>
  <si>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</si>
  <si>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</si>
  <si>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</si>
  <si>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</si>
  <si>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</si>
  <si>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</si>
  <si>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</si>
  <si>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</si>
  <si>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</si>
  <si>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</si>
  <si>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</si>
  <si>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</si>
  <si>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</si>
  <si>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</si>
  <si>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</si>
  <si>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</si>
  <si>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</si>
  <si>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</si>
  <si>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</si>
  <si>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</si>
  <si>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</si>
  <si>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</si>
  <si>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</si>
  <si>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</si>
  <si>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</si>
  <si>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</si>
  <si>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</si>
  <si>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</si>
  <si>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</si>
  <si>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</si>
  <si>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</si>
  <si>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</si>
  <si>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</si>
  <si>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</si>
  <si>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</si>
  <si>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</si>
  <si>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</si>
  <si>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</si>
  <si>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</si>
  <si>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</si>
  <si>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</si>
  <si>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</si>
  <si>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</si>
  <si>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</si>
  <si>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</si>
  <si>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</si>
  <si>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</si>
  <si>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</si>
  <si>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</si>
  <si>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</si>
  <si>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</si>
  <si>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</si>
  <si>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</si>
  <si>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</si>
  <si>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</si>
  <si>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</si>
  <si>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</si>
  <si>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</si>
  <si>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</si>
  <si>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</si>
  <si>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</si>
  <si>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</si>
  <si>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</si>
  <si>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</si>
  <si>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</si>
  <si>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</si>
  <si>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</si>
  <si>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</si>
  <si>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</si>
  <si>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</si>
  <si>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</si>
  <si>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</si>
  <si>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</si>
  <si>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</si>
  <si>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</si>
  <si>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</si>
  <si>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</si>
  <si>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</si>
  <si>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</si>
  <si>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</si>
  <si>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</si>
  <si>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</si>
  <si>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</si>
  <si>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</si>
  <si>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</si>
  <si>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</si>
  <si>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</si>
  <si>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</si>
  <si>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</si>
  <si>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</si>
  <si>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</si>
  <si>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</si>
  <si>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</si>
  <si>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</si>
  <si>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</si>
  <si>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</si>
  <si>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</si>
  <si>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</si>
  <si>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</si>
  <si>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</si>
  <si>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</si>
  <si>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</si>
  <si>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</si>
  <si>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</si>
  <si>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</si>
  <si>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</si>
  <si>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</si>
  <si>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</si>
  <si>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</si>
  <si>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</si>
  <si>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</si>
  <si>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</si>
  <si>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</si>
  <si>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</si>
  <si>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</si>
  <si>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</si>
  <si>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</si>
  <si>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</si>
  <si>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</si>
  <si>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</si>
  <si>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</si>
  <si>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</si>
  <si>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</si>
  <si>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</si>
  <si>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</si>
  <si>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</si>
  <si>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</si>
  <si>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</si>
  <si>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</si>
  <si>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</si>
  <si>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</si>
  <si>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</si>
  <si>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</si>
  <si>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</si>
  <si>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</si>
  <si>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38</t>
  </si>
  <si>
    <t>Ban quản lý thực hiện các Chương trình MTQG xã Đăk Tờ Kan</t>
  </si>
  <si>
    <t>39</t>
  </si>
  <si>
    <t>40</t>
  </si>
  <si>
    <t>41</t>
  </si>
  <si>
    <t>42</t>
  </si>
  <si>
    <t>43</t>
  </si>
  <si>
    <t>44</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</si>
  <si>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</si>
  <si>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</si>
  <si>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</si>
  <si>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</si>
  <si>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</si>
  <si>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</si>
  <si>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</si>
  <si>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</si>
  <si>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</si>
  <si>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</si>
  <si>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</si>
  <si>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</si>
  <si>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</si>
  <si>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</si>
  <si>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</si>
  <si>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</si>
  <si>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</si>
  <si>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</si>
  <si>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</si>
  <si>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</si>
  <si>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</si>
  <si>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</si>
  <si>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</si>
  <si>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</si>
  <si>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</si>
  <si>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</si>
  <si>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</si>
  <si>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</si>
  <si>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</si>
  <si>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</si>
  <si>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</si>
  <si>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</si>
  <si>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</si>
  <si>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</si>
  <si>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</si>
  <si>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</si>
  <si>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</si>
  <si>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</si>
  <si>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</si>
  <si>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</si>
  <si>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</si>
  <si>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</si>
  <si>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</si>
  <si>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</si>
  <si>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</si>
  <si>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</si>
  <si>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</si>
  <si>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</si>
  <si>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</si>
  <si>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</si>
  <si>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</si>
  <si>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</si>
  <si>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</si>
  <si>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</si>
  <si>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</si>
  <si>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</si>
  <si>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</si>
  <si>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</si>
  <si>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</si>
  <si>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</si>
  <si>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</si>
  <si>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</si>
  <si>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</si>
  <si>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</si>
  <si>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</si>
  <si>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</si>
  <si>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</si>
  <si>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</si>
  <si>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BQL thực hiện các CT MTQG xã Đăk Rơ Ông</t>
  </si>
  <si>
    <t>BQL thực hiện các CT MTQG xã Ngọk Lây</t>
  </si>
  <si>
    <t>BQL thực hiện các CT MTQG xã Tu Mơ Rông</t>
  </si>
  <si>
    <t>BQL thực hiện các CT MTQG xã Đăk Hà</t>
  </si>
  <si>
    <t>BQL thực hiện các CT MTQG xã Ngọk Yêu</t>
  </si>
  <si>
    <t>BQL thực hiện các CT MTQG xã Đăk Tờ Kan</t>
  </si>
  <si>
    <t>BQL thực hiện các CT MTQG xã Măng Ri</t>
  </si>
  <si>
    <t>BQL thực hiện các CT MTQG xã Tê Xăng</t>
  </si>
  <si>
    <t>BQL thực hiện các CT MTQG xã Đăk Sao</t>
  </si>
  <si>
    <t>BQL thực hiện các CT MTQG xã Văn Xuôi</t>
  </si>
  <si>
    <t>BQL thực hiện các CT MTQG xã Đăk Na</t>
  </si>
  <si>
    <t>BQL thực hiện các CT MTQG xã Văn XuôI</t>
  </si>
  <si>
    <t>KH vốn kéo dài sang năm 2023</t>
  </si>
  <si>
    <t>KH vốn giao 2023</t>
  </si>
  <si>
    <t>Nguồn chuyển nguồn năm 2022 sang năm 2023 tiếp tục thực hiện</t>
  </si>
  <si>
    <t>4.8</t>
  </si>
  <si>
    <t>4.9</t>
  </si>
  <si>
    <t>4.10</t>
  </si>
  <si>
    <t>5.3</t>
  </si>
  <si>
    <t>5.4</t>
  </si>
  <si>
    <t>5.5</t>
  </si>
  <si>
    <t>5.6</t>
  </si>
  <si>
    <t>5.7</t>
  </si>
  <si>
    <t>5.8</t>
  </si>
  <si>
    <t>5.9</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</si>
  <si>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</si>
  <si>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</si>
  <si>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</si>
  <si>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</si>
  <si>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</si>
  <si>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</si>
  <si>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</si>
  <si>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</si>
  <si>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</si>
  <si>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</si>
  <si>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</si>
  <si>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</si>
  <si>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</si>
  <si>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</si>
  <si>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</si>
  <si>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</si>
  <si>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</si>
  <si>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</si>
  <si>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</si>
  <si>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</si>
  <si>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</si>
  <si>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</si>
  <si>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</si>
  <si>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</si>
  <si>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</si>
  <si>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</si>
  <si>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</si>
  <si>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</si>
  <si>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</si>
  <si>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</si>
  <si>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</si>
  <si>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</si>
  <si>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</si>
  <si>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</si>
  <si>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</si>
  <si>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</si>
  <si>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</si>
  <si>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</si>
  <si>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</si>
  <si>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</si>
  <si>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 xml:space="preserve">Nguồn năm 2022 chuyển sang năm 2023 </t>
  </si>
  <si>
    <t>Vốn sự nghiệp năm 2023</t>
  </si>
  <si>
    <t>KP hoạt động khác cña địa phương- Xã Đăk Rơ Ông</t>
  </si>
  <si>
    <t>KP hoạt động khác cña địa phương -Xã Măng Ri</t>
  </si>
  <si>
    <t>TỔNG (A) + (B)</t>
  </si>
  <si>
    <t>a)</t>
  </si>
  <si>
    <t>b)</t>
  </si>
  <si>
    <t>Giao KH năm 2023</t>
  </si>
  <si>
    <t>Trung tâm Văn hóa - Thể thảo - Du lịch và TT</t>
  </si>
  <si>
    <t>Phòng Văn hóa TT</t>
  </si>
  <si>
    <t>Chi đào tạo nâng cao năng lực đội ngũ cán bộ làm công tác xây dựng nông thôn mới các cấp, nâng cao nhận thức và chuyển đổi tư duy của người dân và cộng đồng</t>
  </si>
  <si>
    <t>Chương trình tăng cường bảo vệ môi trường, an toàn thực phẩm và cấp nước sạch nông thôn trong XD NTM</t>
  </si>
  <si>
    <t>Chương trình mục tiêu quốc gia xây dựng 
Nông thôn mới</t>
  </si>
  <si>
    <t>Trung tâm Môi trường và DV Đô thị</t>
  </si>
  <si>
    <t>CTMTQG XÂY DỰNG NÔNG THÔN MỚI</t>
  </si>
  <si>
    <t>CHƯƠNG TRÌNH MỤC TIÊU QUỐC GIA XÂY DỰNG
 NÔNG THÔN MỚI</t>
  </si>
  <si>
    <t>Phụ lục 02</t>
  </si>
  <si>
    <t>Giải ngân KH 2023</t>
  </si>
  <si>
    <t>Tổng vốn</t>
  </si>
  <si>
    <t xml:space="preserve">                                                                                                                                                                                                                                                                                                                                    </t>
  </si>
  <si>
    <t>Biểu số 04</t>
  </si>
  <si>
    <t>Biểu số 03</t>
  </si>
  <si>
    <t>Trung tâm VHTTDLTT</t>
  </si>
  <si>
    <t>CTMTQG GIẢM NGHÈO
BỀN VỮNG</t>
  </si>
  <si>
    <t>Xã Ngọc Lây</t>
  </si>
  <si>
    <t xml:space="preserve">Đang chờ điều chỉnh
 Nghị định 27/NĐ-CP </t>
  </si>
  <si>
    <t>THỰC HIỆN KẾ HOẠCH VỐN NGÂN SÁCH ĐỊA PHƯƠNG THỰC HIỆN 03 CHƯƠNG TRÌNH MỤC TIÊU QUỐC GIA 6 THÁNG NĂM 2023 (VỐN SỰ NGHIỆP)</t>
  </si>
  <si>
    <t>(Kèm theo Báo cáo số         /BC-PTC ngày      /07/2023 của Phòng Tài chính - kế hoạch huyện)</t>
  </si>
  <si>
    <t>TÌNH HÌNH THỰC HIỆN CÁC CHƯƠNG TRÌNH MỤC TIÊU QUỐC GIA THÁNG 7 NĂM 2023 TRÊN ĐỊA BÀN HUYỆN</t>
  </si>
  <si>
    <t>Kết quả thực hiện giải ngân 20/07/2023</t>
  </si>
  <si>
    <t>Thực hiện giải ngân đến ngày 20/07/2023</t>
  </si>
  <si>
    <t>Thực hiện thanh toán
 giải ngân 20/07/2023</t>
  </si>
  <si>
    <t>Phòng Y Tế</t>
  </si>
  <si>
    <t>Tiểu dự án 2. Cải thiện dinh dưỡng</t>
  </si>
  <si>
    <t>Phòng Y tế</t>
  </si>
  <si>
    <t>Phòng Dân tộc huyện</t>
  </si>
  <si>
    <t>Hội L-hiệp Phụ nữ</t>
  </si>
  <si>
    <t>T-tâm VHTTDL -TT</t>
  </si>
  <si>
    <t>T- tâm VHTTDL TT</t>
  </si>
  <si>
    <t>Tiểu dự án 3: Hỗ trợ việc làm bền vững (Phòng Lao động TB &amp; XH)</t>
  </si>
  <si>
    <t>Tiểu dự án 2. Hỗ trợ người lao động đi làm việc ở nước ngoài theo hợp đồng (Phòng Lao động TB &amp; XH)</t>
  </si>
  <si>
    <t>Trung tâm DVNN</t>
  </si>
  <si>
    <t>Tiểu dự án 1. Phát triển GDNN vùng nghèo, vùng KK</t>
  </si>
  <si>
    <t>Tiểu dự án 1:  Hỗ trợ phát triển SX trong lĩnh vực NN</t>
  </si>
  <si>
    <t>Dự án 7: Nâng cao năng lực và giám sát, đánh giá CT</t>
  </si>
  <si>
    <t>Giải ngân KH năm 2022 chuyển sang 2023</t>
  </si>
  <si>
    <t>CHƯƠNG TRÌNH MTQG GIẢM NGHÈO BỀN VỮNG</t>
  </si>
  <si>
    <t>T-tâm VHTTDL- TT</t>
  </si>
  <si>
    <t>Thủy lợi xã Đăk Sao (Hạng mục: thủy lợi Ba Ron)</t>
  </si>
  <si>
    <t>Trung tâm giống dược liệu quý</t>
  </si>
  <si>
    <t>Phòng NN&amp;PTNT huyện</t>
  </si>
  <si>
    <t>Trên địa bàn huyện</t>
  </si>
  <si>
    <t>Trường PTDTBT TH- THCS xã Đắk Na</t>
  </si>
  <si>
    <t>đ/c tên</t>
  </si>
  <si>
    <t>đ/c vốn</t>
  </si>
  <si>
    <t>đ/c gộp</t>
  </si>
  <si>
    <t xml:space="preserve">Trường PTDTBT TH-THCS xã Đắk Sao </t>
  </si>
  <si>
    <t>đ/c vôn</t>
  </si>
  <si>
    <t>Cầu tràn Đăk Riếp 1 đi khu du lịch thác Siu Puông</t>
  </si>
  <si>
    <t>đ/c vốn+tên</t>
  </si>
  <si>
    <t>Trương Mầm non xã măng Ri</t>
  </si>
  <si>
    <t>Cầu tràn qua suối thôn Mô Za, xã Ngok lây phuc vụ phát triển vùng dược liệu</t>
  </si>
  <si>
    <t>Thủy lợi Đăk Pui, xã Đăk Tờ Kan</t>
  </si>
  <si>
    <t>Cầu tràn Tu Long xã Văn Xuôi</t>
  </si>
  <si>
    <t>Chỉnh trang khi đô thị Trung tâm huyện</t>
  </si>
  <si>
    <t>đ/c bs vốn</t>
  </si>
  <si>
    <t>Trường Phổ thông dân tộc bán trú Tiểu học - Trung học cơ sở xã Đăk Sao</t>
  </si>
  <si>
    <t>Trường Phổ thông dân tộc bán trú Tiểu học - Trung học cơ sở xã Đăk Na</t>
  </si>
  <si>
    <t>Bảo tồn giá trị văn hoa phi vật thể và hỗ trợ phát triển du lịch làng Pu tá, xã măng Ri</t>
  </si>
  <si>
    <t xml:space="preserve">Vốn KH giao năm 2023 </t>
  </si>
  <si>
    <t>THỰC HIỆN KẾ HOẠCH VỐN ĐÂU TƯ PHÁT TRIỂN 7 THÁNG NĂM 2023 THỰC HIỆN CHƯƠNG TRÌNH MỤC TIÊU QUỐC GIA TRÊN ĐỊA BÀN HUYỆN TU MƠ RÔNG (VỐN ĐẦU TƯ)</t>
  </si>
  <si>
    <t>đ/c 1=1</t>
  </si>
  <si>
    <t>tăg vốn</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</si>
  <si>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</si>
  <si>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</si>
  <si>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Dự án 4: Tiểu DA 1 (Đầu tư cơ sở hạ tầng thiết yếu, phục vụ sản xuất, đời sống trong vùng đồng bào dân tộc thiểu số và miền núi)</t>
  </si>
  <si>
    <t>TDA1: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(Phòng Giáo dục và Đào tạo)</t>
  </si>
  <si>
    <t>TDA2: Bồi dưỡng kiến thức dân tộc; đào tạo dự bị đại học, đại học và sau đại học đáp ứng nhu cầu nhân lực cho vùng đồng bào dân tộc thiểu số và miền núi (Phòng Dân tộc)</t>
  </si>
  <si>
    <t>TDA4: Đào tạo nâng cao năng lực cho cộng đồng và cán bộ triển khai Chương trình ở các cấp.(Phòng Dân tộc)</t>
  </si>
  <si>
    <t xml:space="preserve">Tiểu dự án 3: Dự án phát triển giáo dục nghề nghiệp và giải quyết việc làm cho người lao động vùng dân tộc thiểu số và miền núi. </t>
  </si>
  <si>
    <t>Dự án 8: Thực hiện bình đẳng giới và giải quyết những vấn đề cấp thiết đối với phụ nữ và trẻ em (Hội Liên hiệp Phụ nữ)</t>
  </si>
  <si>
    <t>TDA3: Kiểm tra, giám sát, đánh giá, đào tạo, tập huấn tổ chức thực hiện Chương trình (Phòng Dân tộc)</t>
  </si>
  <si>
    <t>TDA2: Ứng dụng công nghệ thông tin hỗ trợ phát triển kinh tế - xã hội và đảm bảo an ninh trật tự vùng đồng bào dân tộc thiểu số và miền núi (Trung tâm Văn hóa - TT - DL và TT)</t>
  </si>
  <si>
    <t>TDA1: Biểu dương, tôn vinh điển hình tiên tiến, phát huy vai trò của người có uy tín (Phòng Dân tộc)</t>
  </si>
  <si>
    <t>Tiểu dự án 4: Đào tạo nâng cao năng lực cho cộng đồng và cán bộ triển khai Chương trình ở các cấp (Phòng Dân tộc)</t>
  </si>
  <si>
    <t>Dự án 6: Bảo tồn, phát huy giá trị văn hóa truyền thống tốt đẹp của các dân tộc thiểu số gắn với phát triển du lịch (Trung tâm VHTTDL và TT)</t>
  </si>
  <si>
    <t>Dự án 9 -TDA 2: Giảm thiểu tình trạng tảo hôn và hôn nhân cận huyết thống trong vùng đồng bào dân tộc thiểu số và miền núi (Phòng Tư Pháp)</t>
  </si>
  <si>
    <t>Tiểu dự án 1: Biểu dương, tôn vinh điển hình tiên tiến, phát huy vai trò của người có uy tín (Phòng Dân tộc)</t>
  </si>
  <si>
    <t xml:space="preserve">Tiểu dự án 2: Ứng dụng công nghệ thông tin hỗ trợ phát triển kinh tế - xã hội và đảm bảo an ninh trật tự vùng đồng bào dân tộc thiểu số và miền núi (Trung tâm Văn hóa - TT - DL và TT) </t>
  </si>
  <si>
    <t>Tiểu dự án 3: Kiểm tra, giám sát, đánh giá, đào tạo, tập huấn tổ chức thực hiện Chương trình.</t>
  </si>
  <si>
    <t>3.6</t>
  </si>
  <si>
    <t>3.12</t>
  </si>
  <si>
    <t>Chương trình mục tiêu quốc gia xây dựng
 nông thôn mới</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</si>
</sst>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_-* #,##0.0_-;\-* #,##0.0_-;_-* &quot;-&quot;??_-;_-@_-"/>
    <numFmt numFmtId="368" formatCode="_-* #,##0.000_-;\-* #,##0.000_-;_-* &quot;-&quot;??_-;_-@_-"/>
  </numFmts>
  <fonts count="299">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sz val="9"/>
      <name val="Times New Roman"/>
      <family val="1"/>
    </font>
    <font>
      <b/>
      <sz val="12"/>
      <color theme="1"/>
      <name val="Times New Roman"/>
      <family val="1"/>
    </font>
    <font>
      <b/>
      <sz val="9"/>
      <name val="Times New Roman"/>
      <family val="1"/>
    </font>
    <font>
      <b/>
      <sz val="12"/>
      <color indexed="8"/>
      <name val="Times New Roman"/>
      <family val="1"/>
    </font>
    <font>
      <sz val="12"/>
      <color theme="1"/>
      <name val="Arial Narrow"/>
      <family val="2"/>
    </font>
    <font>
      <b/>
      <sz val="12"/>
      <color rgb="FF000000"/>
      <name val="Times New Roman"/>
      <family val="1"/>
    </font>
    <font>
      <b/>
      <sz val="12"/>
      <color theme="1"/>
      <name val="Arial Narrow"/>
      <family val="2"/>
    </font>
    <font>
      <sz val="11"/>
      <color rgb="FF000000"/>
      <name val="Times New Roman"/>
      <family val="1"/>
    </font>
    <font>
      <sz val="13"/>
      <color theme="1"/>
      <name val="Arial Narrow"/>
      <family val="2"/>
    </font>
    <font>
      <b/>
      <sz val="13"/>
      <name val="Times New Roman"/>
      <family val="1"/>
    </font>
    <font>
      <b/>
      <i/>
      <sz val="12"/>
      <color theme="1"/>
      <name val="Times New Roman"/>
      <family val="1"/>
    </font>
    <font>
      <i/>
      <sz val="12"/>
      <color theme="1"/>
      <name val="Arial Narrow"/>
      <family val="2"/>
    </font>
    <font>
      <b/>
      <i/>
      <sz val="12"/>
      <color rgb="FF000000"/>
      <name val="Times New Roman"/>
      <family val="1"/>
    </font>
    <font>
      <i/>
      <sz val="11"/>
      <color rgb="FF000000"/>
      <name val="Times New Roman"/>
      <family val="1"/>
    </font>
    <font>
      <b/>
      <i/>
      <sz val="12"/>
      <name val="Times New Roman"/>
      <family val="1"/>
    </font>
    <font>
      <i/>
      <sz val="11"/>
      <name val="Times New Roman"/>
      <family val="1"/>
    </font>
    <font>
      <b/>
      <i/>
      <sz val="12"/>
      <color theme="1"/>
      <name val="Arial Narrow"/>
      <family val="2"/>
    </font>
    <font>
      <b/>
      <sz val="11"/>
      <color theme="1"/>
      <name val="Times New Roman"/>
      <family val="1"/>
    </font>
    <font>
      <sz val="11"/>
      <color rgb="FFFF0000"/>
      <name val="Times New Roman"/>
      <family val="1"/>
    </font>
    <font>
      <b/>
      <i/>
      <sz val="11"/>
      <name val="Times New Roman"/>
      <family val="1"/>
    </font>
    <font>
      <b/>
      <sz val="10"/>
      <color theme="1"/>
      <name val="Arial Narrow"/>
      <family val="2"/>
    </font>
    <font>
      <sz val="10"/>
      <color rgb="FFFF0000"/>
      <name val="Times New Roman"/>
      <family val="1"/>
    </font>
    <font>
      <i/>
      <sz val="12"/>
      <name val="Times New Roman"/>
      <family val="1"/>
    </font>
    <font>
      <i/>
      <sz val="13"/>
      <name val="Times New Roman"/>
      <family val="1"/>
    </font>
    <font>
      <sz val="8"/>
      <color theme="1"/>
      <name val="Arial Narrow"/>
      <family val="2"/>
    </font>
    <font>
      <i/>
      <sz val="12"/>
      <color theme="1"/>
      <name val="Times New Roman"/>
      <family val="1"/>
    </font>
    <font>
      <sz val="12"/>
      <color theme="4"/>
      <name val="Times New Roman"/>
      <family val="1"/>
    </font>
    <font>
      <b/>
      <i/>
      <sz val="11"/>
      <color theme="1"/>
      <name val="Times New Roman"/>
      <family val="1"/>
    </font>
    <font>
      <sz val="12"/>
      <color theme="3" tint="-0.249977111117893"/>
      <name val="Times New Roman"/>
      <family val="1"/>
    </font>
    <font>
      <sz val="12"/>
      <color rgb="FFFF0000"/>
      <name val="Times New Roman"/>
      <family val="1"/>
    </font>
    <font>
      <b/>
      <i/>
      <sz val="12"/>
      <color rgb="FFFF0000"/>
      <name val="Times New Roman"/>
      <family val="1"/>
    </font>
  </fonts>
  <fills count="7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s>
  <cellStyleXfs count="20527">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4"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4" fillId="0" borderId="0"/>
    <xf numFmtId="0" fontId="4" fillId="0" borderId="0" applyProtection="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6" fillId="0" borderId="0" applyNumberFormat="0" applyFill="0" applyBorder="0" applyProtection="0">
      <alignment vertical="center"/>
    </xf>
    <xf numFmtId="168"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69"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68"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69"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8"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4"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2"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9"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41" fontId="4" fillId="0" borderId="0" applyFont="0" applyFill="0" applyBorder="0" applyAlignment="0" applyProtection="0"/>
    <xf numFmtId="41" fontId="79" fillId="0" borderId="0" applyFont="0" applyFill="0" applyBorder="0" applyAlignment="0" applyProtection="0"/>
    <xf numFmtId="168"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69" fontId="13" fillId="0" borderId="0" applyFont="0" applyFill="0" applyBorder="0" applyAlignment="0" applyProtection="0"/>
    <xf numFmtId="41" fontId="80" fillId="0" borderId="0" applyFont="0" applyFill="0" applyBorder="0" applyAlignment="0" applyProtection="0"/>
    <xf numFmtId="168" fontId="1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8" fontId="70"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43" fontId="7" fillId="0" borderId="0" applyFont="0" applyFill="0" applyBorder="0" applyAlignment="0" applyProtection="0"/>
    <xf numFmtId="213" fontId="4"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4"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1"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9" fontId="54" fillId="0" borderId="0" applyFont="0" applyFill="0" applyBorder="0" applyAlignment="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4" fillId="0" borderId="0" applyFont="0" applyFill="0" applyBorder="0" applyAlignment="0" applyProtection="0"/>
    <xf numFmtId="254" fontId="83" fillId="0" borderId="0" applyFont="0" applyFill="0" applyBorder="0" applyAlignment="0" applyProtection="0"/>
    <xf numFmtId="43" fontId="4"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9" fontId="80" fillId="0" borderId="0" applyFont="0" applyFill="0" applyBorder="0" applyAlignment="0" applyProtection="0"/>
    <xf numFmtId="252" fontId="13" fillId="0" borderId="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169" fontId="4" fillId="0" borderId="0" applyFont="0" applyFill="0" applyBorder="0" applyAlignment="0" applyProtection="0"/>
    <xf numFmtId="169" fontId="13" fillId="0" borderId="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169"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255" fontId="36"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13" fillId="0" borderId="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8" fontId="9"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3"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1" fontId="9" fillId="0" borderId="0"/>
    <xf numFmtId="282" fontId="15" fillId="0" borderId="1"/>
    <xf numFmtId="282" fontId="15" fillId="0" borderId="1"/>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3" fontId="15" fillId="0" borderId="0"/>
    <xf numFmtId="168" fontId="94" fillId="0" borderId="0" applyFont="0" applyFill="0" applyBorder="0" applyAlignment="0" applyProtection="0"/>
    <xf numFmtId="169"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68" fontId="94" fillId="0" borderId="0" applyFont="0" applyFill="0" applyBorder="0" applyAlignment="0" applyProtection="0"/>
    <xf numFmtId="168"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96" fillId="0" borderId="0" applyNumberFormat="0" applyAlignment="0">
      <alignment horizontal="left"/>
    </xf>
    <xf numFmtId="0" fontId="97" fillId="0" borderId="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3"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68"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68"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68" fontId="49" fillId="0" borderId="0" applyFont="0" applyFill="0" applyBorder="0" applyAlignment="0" applyProtection="0"/>
    <xf numFmtId="169" fontId="49" fillId="0" borderId="0" applyFont="0" applyFill="0" applyBorder="0" applyAlignment="0" applyProtection="0"/>
    <xf numFmtId="0" fontId="133" fillId="0" borderId="23"/>
    <xf numFmtId="0" fontId="134" fillId="0" borderId="23"/>
    <xf numFmtId="174" fontId="49" fillId="0" borderId="10"/>
    <xf numFmtId="174"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4"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4" fillId="0" borderId="0"/>
    <xf numFmtId="0" fontId="145" fillId="0" borderId="0"/>
    <xf numFmtId="0" fontId="4" fillId="0" borderId="0"/>
    <xf numFmtId="0" fontId="49" fillId="0" borderId="0"/>
    <xf numFmtId="0" fontId="4" fillId="0" borderId="0"/>
    <xf numFmtId="0" fontId="4"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4" fillId="0" borderId="0"/>
    <xf numFmtId="0" fontId="80" fillId="0" borderId="0"/>
    <xf numFmtId="0" fontId="146" fillId="0" borderId="0"/>
    <xf numFmtId="0" fontId="49" fillId="0" borderId="0"/>
    <xf numFmtId="0" fontId="80" fillId="0" borderId="0"/>
    <xf numFmtId="0" fontId="4" fillId="0" borderId="0"/>
    <xf numFmtId="0" fontId="83" fillId="0" borderId="0"/>
    <xf numFmtId="0" fontId="34" fillId="0" borderId="0"/>
    <xf numFmtId="0" fontId="13" fillId="0" borderId="0"/>
    <xf numFmtId="0" fontId="4" fillId="0" borderId="0"/>
    <xf numFmtId="0" fontId="7" fillId="0" borderId="0"/>
    <xf numFmtId="0" fontId="7" fillId="0" borderId="0"/>
    <xf numFmtId="0" fontId="7" fillId="0" borderId="0"/>
    <xf numFmtId="0" fontId="7" fillId="0" borderId="0"/>
    <xf numFmtId="0" fontId="13" fillId="0" borderId="0" applyProtection="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80" fillId="0" borderId="0"/>
    <xf numFmtId="0" fontId="147" fillId="0" borderId="0"/>
    <xf numFmtId="0" fontId="4" fillId="0" borderId="0"/>
    <xf numFmtId="0" fontId="4"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4" fillId="0" borderId="0"/>
    <xf numFmtId="0" fontId="147" fillId="0" borderId="0"/>
    <xf numFmtId="0" fontId="4" fillId="0" borderId="0"/>
    <xf numFmtId="0" fontId="13" fillId="0" borderId="0"/>
    <xf numFmtId="0" fontId="13" fillId="0" borderId="0" applyProtection="0"/>
    <xf numFmtId="0" fontId="13" fillId="0" borderId="0"/>
    <xf numFmtId="0" fontId="13" fillId="0" borderId="0" applyProtection="0"/>
    <xf numFmtId="0" fontId="4" fillId="0" borderId="0"/>
    <xf numFmtId="0" fontId="13" fillId="0" borderId="0" applyProtection="0"/>
    <xf numFmtId="0" fontId="34" fillId="0" borderId="0"/>
    <xf numFmtId="0" fontId="4"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4" fillId="0" borderId="0"/>
    <xf numFmtId="0" fontId="149" fillId="0" borderId="0"/>
    <xf numFmtId="0" fontId="80"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7" fillId="0" borderId="0"/>
    <xf numFmtId="0" fontId="147" fillId="0" borderId="0"/>
    <xf numFmtId="0" fontId="4"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4" fillId="0" borderId="0"/>
    <xf numFmtId="0" fontId="5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4"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9" fillId="0" borderId="0"/>
    <xf numFmtId="0" fontId="4" fillId="0" borderId="0"/>
    <xf numFmtId="0" fontId="13" fillId="0" borderId="0"/>
    <xf numFmtId="0" fontId="4" fillId="0" borderId="0"/>
    <xf numFmtId="0" fontId="4" fillId="0" borderId="0"/>
    <xf numFmtId="0" fontId="4"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4" fillId="0" borderId="0"/>
    <xf numFmtId="0" fontId="4" fillId="0" borderId="0"/>
    <xf numFmtId="0" fontId="80" fillId="0" borderId="0"/>
    <xf numFmtId="0" fontId="80"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68"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4"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226" fontId="49"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6" fontId="49"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3"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0" fontId="31" fillId="0" borderId="0" applyFont="0" applyFill="0" applyBorder="0" applyAlignment="0" applyProtection="0"/>
    <xf numFmtId="168"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0" fontId="4" fillId="0" borderId="3">
      <alignment horizontal="right" vertical="center"/>
    </xf>
    <xf numFmtId="320" fontId="4"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68"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2" fontId="4" fillId="0" borderId="0" applyFont="0" applyFill="0" applyBorder="0" applyAlignment="0" applyProtection="0"/>
    <xf numFmtId="333" fontId="4"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68"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4" fillId="0" borderId="0" applyFont="0" applyFill="0" applyBorder="0" applyAlignment="0" applyProtection="0"/>
    <xf numFmtId="228" fontId="4" fillId="0" borderId="0" applyFont="0" applyFill="0" applyBorder="0" applyAlignment="0" applyProtection="0"/>
    <xf numFmtId="0" fontId="142" fillId="0" borderId="0"/>
    <xf numFmtId="0" fontId="142" fillId="0" borderId="0"/>
    <xf numFmtId="0" fontId="222" fillId="0" borderId="0"/>
    <xf numFmtId="0" fontId="34" fillId="0" borderId="0"/>
    <xf numFmtId="168" fontId="13" fillId="0" borderId="0" applyFont="0" applyFill="0" applyBorder="0" applyAlignment="0" applyProtection="0"/>
    <xf numFmtId="169"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4" fillId="0" borderId="0"/>
    <xf numFmtId="0" fontId="49" fillId="0" borderId="0"/>
    <xf numFmtId="0" fontId="4"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4" fillId="0" borderId="0" applyFont="0" applyFill="0" applyBorder="0" applyAlignment="0" applyProtection="0"/>
    <xf numFmtId="337" fontId="4"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5"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4" fillId="0" borderId="0"/>
    <xf numFmtId="0" fontId="9" fillId="0" borderId="0"/>
    <xf numFmtId="0" fontId="143" fillId="0" borderId="0"/>
    <xf numFmtId="0" fontId="7" fillId="0" borderId="0"/>
    <xf numFmtId="0" fontId="80" fillId="0" borderId="0"/>
    <xf numFmtId="0" fontId="5"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4"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4"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4"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4"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0" fontId="4" fillId="0" borderId="0" applyNumberForma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4"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70"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4"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4" fillId="0" borderId="0"/>
    <xf numFmtId="0" fontId="4" fillId="0" borderId="0"/>
    <xf numFmtId="0" fontId="4" fillId="0" borderId="0"/>
    <xf numFmtId="0" fontId="240" fillId="0" borderId="0"/>
    <xf numFmtId="0" fontId="80" fillId="0" borderId="0"/>
    <xf numFmtId="0" fontId="4" fillId="0" borderId="0"/>
    <xf numFmtId="0" fontId="4" fillId="0" borderId="0"/>
    <xf numFmtId="0" fontId="80" fillId="0" borderId="0"/>
    <xf numFmtId="0" fontId="80" fillId="0" borderId="0"/>
    <xf numFmtId="0" fontId="4" fillId="0" borderId="0"/>
    <xf numFmtId="0" fontId="241" fillId="5" borderId="0" applyNumberFormat="0" applyBorder="0" applyAlignment="0" applyProtection="0"/>
    <xf numFmtId="0" fontId="80" fillId="0" borderId="0"/>
    <xf numFmtId="0" fontId="7"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68"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4" fillId="0" borderId="0" applyFont="0" applyFill="0" applyBorder="0" applyAlignment="0" applyProtection="0"/>
    <xf numFmtId="0" fontId="4" fillId="0" borderId="0" applyFont="0" applyFill="0" applyBorder="0" applyAlignment="0" applyProtection="0"/>
    <xf numFmtId="356" fontId="4"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73" fontId="48" fillId="0" borderId="0" applyFont="0" applyFill="0" applyBorder="0" applyAlignment="0" applyProtection="0"/>
    <xf numFmtId="173" fontId="48" fillId="0" borderId="0" applyFont="0" applyFill="0" applyBorder="0" applyAlignment="0" applyProtection="0"/>
    <xf numFmtId="19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9" fillId="0" borderId="0" applyFont="0" applyFill="0" applyBorder="0" applyAlignment="0" applyProtection="0"/>
    <xf numFmtId="43" fontId="4"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1"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4" fillId="0" borderId="0" applyFont="0" applyFill="0" applyBorder="0" applyAlignment="0" applyProtection="0"/>
    <xf numFmtId="43" fontId="5"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169" fontId="258" fillId="0" borderId="0" applyFont="0" applyFill="0" applyBorder="0" applyAlignment="0" applyProtection="0"/>
    <xf numFmtId="9" fontId="87" fillId="0" borderId="0" applyFont="0" applyFill="0" applyBorder="0" applyAlignment="0" applyProtection="0"/>
    <xf numFmtId="0" fontId="83" fillId="0" borderId="0"/>
    <xf numFmtId="0" fontId="143" fillId="0" borderId="0"/>
    <xf numFmtId="0" fontId="4" fillId="0" borderId="0"/>
    <xf numFmtId="0" fontId="228" fillId="0" borderId="0"/>
    <xf numFmtId="43" fontId="83" fillId="0" borderId="0" applyFont="0" applyFill="0" applyBorder="0" applyAlignment="0" applyProtection="0"/>
    <xf numFmtId="0" fontId="9" fillId="0" borderId="0" applyFont="0" applyFill="0" applyBorder="0" applyAlignment="0" applyProtection="0"/>
    <xf numFmtId="43" fontId="2" fillId="0" borderId="0" applyFont="0" applyFill="0" applyBorder="0" applyAlignment="0" applyProtection="0"/>
    <xf numFmtId="0" fontId="2" fillId="0" borderId="0"/>
    <xf numFmtId="0" fontId="228" fillId="0" borderId="0"/>
    <xf numFmtId="0" fontId="4" fillId="0" borderId="0"/>
    <xf numFmtId="0" fontId="1" fillId="0" borderId="0"/>
  </cellStyleXfs>
  <cellXfs count="791">
    <xf numFmtId="0" fontId="0" fillId="0" borderId="0" xfId="0"/>
    <xf numFmtId="0" fontId="259" fillId="0" borderId="0" xfId="0" applyFont="1" applyAlignment="1">
      <alignment vertical="center"/>
    </xf>
    <xf numFmtId="0" fontId="260" fillId="0" borderId="0" xfId="0" applyFont="1"/>
    <xf numFmtId="0" fontId="263" fillId="0" borderId="51" xfId="0" applyFont="1" applyBorder="1" applyAlignment="1">
      <alignment horizontal="center" vertical="center" wrapText="1"/>
    </xf>
    <xf numFmtId="0" fontId="261" fillId="0" borderId="61" xfId="0" applyFont="1" applyFill="1" applyBorder="1" applyAlignment="1">
      <alignment horizontal="center" vertical="center" wrapText="1"/>
    </xf>
    <xf numFmtId="0" fontId="261" fillId="0" borderId="10" xfId="0" applyFont="1" applyFill="1" applyBorder="1" applyAlignment="1">
      <alignment horizontal="center" vertical="center" wrapText="1"/>
    </xf>
    <xf numFmtId="3" fontId="261" fillId="0" borderId="21" xfId="0" applyNumberFormat="1" applyFont="1" applyFill="1" applyBorder="1" applyAlignment="1">
      <alignment horizontal="right" vertical="center" wrapText="1"/>
    </xf>
    <xf numFmtId="0" fontId="36" fillId="0" borderId="61" xfId="0" applyFont="1" applyBorder="1" applyAlignment="1">
      <alignment horizontal="center" vertical="center" wrapText="1"/>
    </xf>
    <xf numFmtId="0" fontId="36" fillId="0" borderId="61" xfId="0" applyFont="1" applyBorder="1" applyAlignment="1">
      <alignment vertical="center" wrapText="1"/>
    </xf>
    <xf numFmtId="3" fontId="36" fillId="0" borderId="61" xfId="0" applyNumberFormat="1" applyFont="1" applyBorder="1" applyAlignment="1">
      <alignment horizontal="right" vertical="center" wrapText="1"/>
    </xf>
    <xf numFmtId="3" fontId="267" fillId="0" borderId="61" xfId="0" applyNumberFormat="1"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vertical="center" wrapText="1"/>
    </xf>
    <xf numFmtId="3" fontId="36" fillId="0" borderId="65" xfId="0" applyNumberFormat="1" applyFont="1" applyBorder="1" applyAlignment="1">
      <alignment horizontal="right" vertical="center" wrapText="1"/>
    </xf>
    <xf numFmtId="3" fontId="267" fillId="0" borderId="65" xfId="0" applyNumberFormat="1" applyFont="1" applyFill="1" applyBorder="1" applyAlignment="1">
      <alignment horizontal="center" vertical="center" wrapText="1"/>
    </xf>
    <xf numFmtId="243" fontId="260" fillId="0" borderId="0" xfId="20514" applyNumberFormat="1" applyFont="1"/>
    <xf numFmtId="0" fontId="83" fillId="0" borderId="0" xfId="0" applyFont="1" applyFill="1" applyAlignment="1">
      <alignment vertical="center"/>
    </xf>
    <xf numFmtId="0" fontId="264" fillId="0" borderId="0" xfId="0" applyFont="1" applyFill="1" applyAlignment="1">
      <alignment vertical="center"/>
    </xf>
    <xf numFmtId="0" fontId="83" fillId="0" borderId="0" xfId="0" applyFont="1" applyFill="1"/>
    <xf numFmtId="169" fontId="83" fillId="0" borderId="0" xfId="20514" applyFont="1" applyFill="1"/>
    <xf numFmtId="367" fontId="83" fillId="0" borderId="0" xfId="20514" applyNumberFormat="1" applyFont="1" applyFill="1"/>
    <xf numFmtId="243" fontId="83" fillId="0" borderId="68" xfId="20514" applyNumberFormat="1" applyFont="1" applyFill="1" applyBorder="1" applyAlignment="1">
      <alignment horizontal="right" vertical="center" wrapText="1"/>
    </xf>
    <xf numFmtId="169" fontId="83" fillId="0" borderId="68" xfId="20514" applyFont="1" applyFill="1" applyBorder="1" applyAlignment="1">
      <alignment horizontal="right" vertical="center" wrapText="1"/>
    </xf>
    <xf numFmtId="0" fontId="0" fillId="0" borderId="0" xfId="0" applyFont="1"/>
    <xf numFmtId="0" fontId="83" fillId="66" borderId="0" xfId="0" applyFont="1" applyFill="1" applyAlignment="1">
      <alignment vertical="center"/>
    </xf>
    <xf numFmtId="0" fontId="81" fillId="66" borderId="0" xfId="0" applyFont="1" applyFill="1" applyAlignment="1">
      <alignment vertical="center"/>
    </xf>
    <xf numFmtId="0" fontId="268" fillId="66" borderId="0" xfId="0" applyFont="1" applyFill="1" applyAlignment="1">
      <alignment vertical="center"/>
    </xf>
    <xf numFmtId="0" fontId="83" fillId="66" borderId="0" xfId="0" applyFont="1" applyFill="1"/>
    <xf numFmtId="3" fontId="264" fillId="0" borderId="70" xfId="20518" applyNumberFormat="1" applyFont="1" applyBorder="1" applyAlignment="1">
      <alignment vertical="center" wrapText="1"/>
    </xf>
    <xf numFmtId="0" fontId="269" fillId="0" borderId="73" xfId="0" applyFont="1" applyBorder="1" applyAlignment="1">
      <alignment vertical="center"/>
    </xf>
    <xf numFmtId="0" fontId="264" fillId="66" borderId="0" xfId="0" applyFont="1" applyFill="1"/>
    <xf numFmtId="3" fontId="264" fillId="0" borderId="68" xfId="20518" applyNumberFormat="1" applyFont="1" applyBorder="1" applyAlignment="1">
      <alignment horizontal="center" vertical="center" wrapText="1"/>
    </xf>
    <xf numFmtId="3" fontId="83" fillId="0" borderId="68" xfId="20518" applyNumberFormat="1" applyFont="1" applyBorder="1" applyAlignment="1">
      <alignment horizontal="center" vertical="center" wrapText="1"/>
    </xf>
    <xf numFmtId="0" fontId="264" fillId="0" borderId="68" xfId="20518" applyFont="1" applyBorder="1" applyAlignment="1">
      <alignment horizontal="center" vertical="center" wrapText="1"/>
    </xf>
    <xf numFmtId="3" fontId="264" fillId="0" borderId="68" xfId="20518" quotePrefix="1" applyNumberFormat="1" applyFont="1" applyBorder="1" applyAlignment="1">
      <alignment horizontal="center" vertical="center" wrapText="1"/>
    </xf>
    <xf numFmtId="3" fontId="111" fillId="0" borderId="68" xfId="20518" quotePrefix="1" applyNumberFormat="1" applyFont="1" applyBorder="1" applyAlignment="1">
      <alignment horizontal="center" vertical="center" wrapText="1"/>
    </xf>
    <xf numFmtId="0" fontId="270" fillId="0" borderId="68" xfId="20518" applyFont="1" applyBorder="1" applyAlignment="1">
      <alignment horizontal="center" vertical="center" wrapText="1"/>
    </xf>
    <xf numFmtId="0" fontId="83" fillId="66" borderId="68" xfId="0" quotePrefix="1" applyFont="1" applyFill="1" applyBorder="1" applyAlignment="1">
      <alignment horizontal="center" vertical="center"/>
    </xf>
    <xf numFmtId="1" fontId="83" fillId="66" borderId="68" xfId="20525" applyNumberFormat="1" applyFont="1" applyFill="1" applyBorder="1" applyAlignment="1">
      <alignment vertical="center" wrapText="1"/>
    </xf>
    <xf numFmtId="0" fontId="81" fillId="0" borderId="68" xfId="0" applyFont="1" applyBorder="1" applyAlignment="1">
      <alignment horizontal="center" vertical="center" wrapText="1"/>
    </xf>
    <xf numFmtId="0" fontId="83" fillId="66" borderId="68" xfId="0" applyFont="1" applyFill="1" applyBorder="1" applyAlignment="1">
      <alignment horizontal="center" vertical="center"/>
    </xf>
    <xf numFmtId="0" fontId="83" fillId="0" borderId="68" xfId="0" applyFont="1" applyBorder="1" applyAlignment="1">
      <alignment horizontal="center" vertical="center"/>
    </xf>
    <xf numFmtId="0" fontId="81" fillId="0" borderId="68" xfId="0" applyFont="1" applyBorder="1" applyAlignment="1">
      <alignment horizontal="center" vertical="center"/>
    </xf>
    <xf numFmtId="0" fontId="268" fillId="0" borderId="68" xfId="0" applyFont="1" applyBorder="1" applyAlignment="1">
      <alignment vertical="center" wrapText="1"/>
    </xf>
    <xf numFmtId="175" fontId="83" fillId="0" borderId="68" xfId="20514" applyNumberFormat="1" applyFont="1" applyFill="1" applyBorder="1" applyAlignment="1">
      <alignment horizontal="center" vertical="center" wrapText="1"/>
    </xf>
    <xf numFmtId="0" fontId="83" fillId="66" borderId="68" xfId="0" applyFont="1" applyFill="1" applyBorder="1" applyAlignment="1">
      <alignment vertical="center"/>
    </xf>
    <xf numFmtId="355" fontId="83" fillId="66" borderId="68" xfId="0" applyNumberFormat="1" applyFont="1" applyFill="1" applyBorder="1" applyAlignment="1">
      <alignment horizontal="left" vertical="center" wrapText="1"/>
    </xf>
    <xf numFmtId="0" fontId="264" fillId="66" borderId="68" xfId="0" applyFont="1" applyFill="1" applyBorder="1" applyAlignment="1">
      <alignment vertical="center"/>
    </xf>
    <xf numFmtId="0" fontId="264" fillId="66" borderId="68" xfId="0" applyFont="1" applyFill="1" applyBorder="1" applyAlignment="1">
      <alignment horizontal="center" vertical="center"/>
    </xf>
    <xf numFmtId="0" fontId="83" fillId="0" borderId="68" xfId="20526" applyFont="1" applyBorder="1" applyAlignment="1">
      <alignment vertical="center" wrapText="1"/>
    </xf>
    <xf numFmtId="0" fontId="81" fillId="66" borderId="68" xfId="0" applyFont="1" applyFill="1" applyBorder="1" applyAlignment="1">
      <alignment horizontal="center" vertical="center"/>
    </xf>
    <xf numFmtId="0" fontId="268" fillId="66" borderId="68" xfId="0" applyFont="1" applyFill="1" applyBorder="1" applyAlignment="1">
      <alignment vertical="center"/>
    </xf>
    <xf numFmtId="0" fontId="264" fillId="66" borderId="68" xfId="0" applyFont="1" applyFill="1" applyBorder="1" applyAlignment="1">
      <alignment horizontal="center" vertical="center" wrapText="1"/>
    </xf>
    <xf numFmtId="0" fontId="111" fillId="66" borderId="68" xfId="0" applyFont="1" applyFill="1" applyBorder="1" applyAlignment="1">
      <alignment horizontal="center" vertical="center"/>
    </xf>
    <xf numFmtId="0" fontId="270" fillId="66" borderId="68" xfId="0" applyFont="1" applyFill="1" applyBorder="1" applyAlignment="1">
      <alignment horizontal="center" vertical="center"/>
    </xf>
    <xf numFmtId="175" fontId="264" fillId="66" borderId="68" xfId="0" applyNumberFormat="1" applyFont="1" applyFill="1" applyBorder="1" applyAlignment="1">
      <alignment horizontal="center" vertical="center"/>
    </xf>
    <xf numFmtId="0" fontId="83" fillId="66" borderId="68" xfId="0" applyFont="1" applyFill="1" applyBorder="1" applyAlignment="1">
      <alignment vertical="center" wrapText="1"/>
    </xf>
    <xf numFmtId="0" fontId="81" fillId="66" borderId="68" xfId="0" applyFont="1" applyFill="1" applyBorder="1" applyAlignment="1">
      <alignment horizontal="center" vertical="center" wrapText="1"/>
    </xf>
    <xf numFmtId="1" fontId="83" fillId="66" borderId="68" xfId="20518" applyNumberFormat="1" applyFont="1" applyFill="1" applyBorder="1" applyAlignment="1">
      <alignment horizontal="center" vertical="center" wrapText="1"/>
    </xf>
    <xf numFmtId="1" fontId="83" fillId="0" borderId="68" xfId="20518" applyNumberFormat="1" applyFont="1" applyBorder="1" applyAlignment="1">
      <alignment horizontal="center" vertical="center" wrapText="1"/>
    </xf>
    <xf numFmtId="175" fontId="83" fillId="66" borderId="68" xfId="1599" applyNumberFormat="1" applyFont="1" applyFill="1" applyBorder="1" applyAlignment="1">
      <alignment horizontal="right" vertical="center" wrapText="1"/>
    </xf>
    <xf numFmtId="0" fontId="83" fillId="0" borderId="68" xfId="0" applyFont="1" applyBorder="1" applyAlignment="1">
      <alignment horizontal="center" vertical="center" wrapText="1"/>
    </xf>
    <xf numFmtId="3" fontId="83" fillId="66" borderId="68" xfId="20518" applyNumberFormat="1" applyFont="1" applyFill="1" applyBorder="1" applyAlignment="1">
      <alignment horizontal="left" vertical="center" wrapText="1"/>
    </xf>
    <xf numFmtId="0" fontId="83" fillId="66" borderId="68" xfId="0" applyFont="1" applyFill="1" applyBorder="1" applyAlignment="1">
      <alignment horizontal="center" vertical="center" wrapText="1"/>
    </xf>
    <xf numFmtId="0" fontId="268" fillId="66" borderId="68" xfId="0" applyFont="1" applyFill="1" applyBorder="1" applyAlignment="1">
      <alignment vertical="center" wrapText="1"/>
    </xf>
    <xf numFmtId="3" fontId="83" fillId="66" borderId="68" xfId="0" applyNumberFormat="1" applyFont="1" applyFill="1" applyBorder="1" applyAlignment="1">
      <alignment horizontal="right" vertical="center" wrapText="1"/>
    </xf>
    <xf numFmtId="0" fontId="264" fillId="66" borderId="68" xfId="0" quotePrefix="1" applyFont="1" applyFill="1" applyBorder="1" applyAlignment="1">
      <alignment horizontal="center" vertical="center"/>
    </xf>
    <xf numFmtId="3" fontId="264" fillId="66" borderId="68" xfId="20518" applyNumberFormat="1" applyFont="1" applyFill="1" applyBorder="1" applyAlignment="1">
      <alignment horizontal="center" vertical="center" wrapText="1"/>
    </xf>
    <xf numFmtId="0" fontId="111" fillId="66" borderId="68" xfId="0" applyFont="1" applyFill="1" applyBorder="1" applyAlignment="1">
      <alignment horizontal="center" vertical="center" wrapText="1"/>
    </xf>
    <xf numFmtId="1" fontId="264" fillId="66" borderId="68" xfId="20518" applyNumberFormat="1" applyFont="1" applyFill="1" applyBorder="1" applyAlignment="1">
      <alignment horizontal="center" vertical="center" wrapText="1"/>
    </xf>
    <xf numFmtId="175" fontId="264" fillId="66" borderId="68" xfId="1599" applyNumberFormat="1" applyFont="1" applyFill="1" applyBorder="1" applyAlignment="1">
      <alignment horizontal="center" vertical="center" wrapText="1"/>
    </xf>
    <xf numFmtId="0" fontId="264" fillId="66" borderId="0" xfId="0" applyFont="1" applyFill="1" applyAlignment="1">
      <alignment horizontal="center" vertical="center"/>
    </xf>
    <xf numFmtId="1" fontId="83" fillId="66" borderId="68" xfId="20518" applyNumberFormat="1" applyFont="1" applyFill="1" applyBorder="1" applyAlignment="1">
      <alignment vertical="center" wrapText="1"/>
    </xf>
    <xf numFmtId="1" fontId="83" fillId="66" borderId="68" xfId="20518" applyNumberFormat="1" applyFont="1" applyFill="1" applyBorder="1" applyAlignment="1">
      <alignment horizontal="left" vertical="center"/>
    </xf>
    <xf numFmtId="0" fontId="83" fillId="0" borderId="68" xfId="0" quotePrefix="1" applyFont="1" applyBorder="1" applyAlignment="1">
      <alignment horizontal="center" vertical="center"/>
    </xf>
    <xf numFmtId="175" fontId="83" fillId="0" borderId="68" xfId="1599" applyNumberFormat="1" applyFont="1" applyFill="1" applyBorder="1" applyAlignment="1">
      <alignment horizontal="right" vertical="center" wrapText="1"/>
    </xf>
    <xf numFmtId="0" fontId="83" fillId="0" borderId="68" xfId="0" applyFont="1" applyBorder="1" applyAlignment="1">
      <alignment vertical="center"/>
    </xf>
    <xf numFmtId="0" fontId="83" fillId="0" borderId="0" xfId="0" applyFont="1"/>
    <xf numFmtId="0" fontId="36" fillId="0" borderId="68" xfId="0" applyFont="1" applyBorder="1" applyAlignment="1">
      <alignment horizontal="center" vertical="center"/>
    </xf>
    <xf numFmtId="0" fontId="268" fillId="0" borderId="75" xfId="0" applyFont="1" applyBorder="1" applyAlignment="1">
      <alignment horizontal="center" vertical="center" wrapText="1"/>
    </xf>
    <xf numFmtId="243" fontId="264" fillId="66" borderId="68" xfId="0" applyNumberFormat="1" applyFont="1" applyFill="1" applyBorder="1" applyAlignment="1">
      <alignment horizontal="center" vertical="center"/>
    </xf>
    <xf numFmtId="169" fontId="264" fillId="66" borderId="68" xfId="20514" applyFont="1" applyFill="1" applyBorder="1" applyAlignment="1">
      <alignment horizontal="center" vertical="center"/>
    </xf>
    <xf numFmtId="0" fontId="264" fillId="66" borderId="68" xfId="0" applyFont="1" applyFill="1" applyBorder="1" applyAlignment="1">
      <alignment vertical="center" wrapText="1"/>
    </xf>
    <xf numFmtId="0" fontId="111" fillId="66" borderId="68" xfId="0" applyFont="1" applyFill="1" applyBorder="1" applyAlignment="1">
      <alignment vertical="center"/>
    </xf>
    <xf numFmtId="0" fontId="270" fillId="66" borderId="68" xfId="0" applyFont="1" applyFill="1" applyBorder="1" applyAlignment="1">
      <alignment vertical="center"/>
    </xf>
    <xf numFmtId="243" fontId="264" fillId="66" borderId="68" xfId="0" applyNumberFormat="1" applyFont="1" applyFill="1" applyBorder="1" applyAlignment="1">
      <alignment vertical="center"/>
    </xf>
    <xf numFmtId="0" fontId="264" fillId="66" borderId="68" xfId="0" quotePrefix="1" applyFont="1" applyFill="1" applyBorder="1" applyAlignment="1">
      <alignment horizontal="center" vertical="center" wrapText="1"/>
    </xf>
    <xf numFmtId="0" fontId="81" fillId="66" borderId="68" xfId="0" applyFont="1" applyFill="1" applyBorder="1" applyAlignment="1">
      <alignment vertical="center"/>
    </xf>
    <xf numFmtId="169" fontId="264" fillId="66" borderId="68" xfId="20514" applyFont="1" applyFill="1" applyBorder="1" applyAlignment="1">
      <alignment horizontal="right" vertical="center" wrapText="1"/>
    </xf>
    <xf numFmtId="0" fontId="83" fillId="66" borderId="68" xfId="0" quotePrefix="1" applyFont="1" applyFill="1" applyBorder="1" applyAlignment="1">
      <alignment horizontal="center" vertical="center" wrapText="1"/>
    </xf>
    <xf numFmtId="169" fontId="83" fillId="66" borderId="68" xfId="20514" applyFont="1" applyFill="1" applyBorder="1" applyAlignment="1">
      <alignment horizontal="right" vertical="center" wrapText="1"/>
    </xf>
    <xf numFmtId="167" fontId="83" fillId="66" borderId="68" xfId="0" applyNumberFormat="1" applyFont="1" applyFill="1" applyBorder="1" applyAlignment="1">
      <alignment vertical="center"/>
    </xf>
    <xf numFmtId="0" fontId="81" fillId="0" borderId="68" xfId="20517" applyFont="1" applyBorder="1" applyAlignment="1">
      <alignment horizontal="justify" vertical="center" wrapText="1"/>
    </xf>
    <xf numFmtId="0" fontId="264" fillId="66" borderId="68" xfId="0" quotePrefix="1" applyFont="1" applyFill="1" applyBorder="1" applyAlignment="1">
      <alignment vertical="center" wrapText="1"/>
    </xf>
    <xf numFmtId="0" fontId="83" fillId="66" borderId="0" xfId="0" applyFont="1" applyFill="1" applyAlignment="1">
      <alignment horizontal="center" vertical="center"/>
    </xf>
    <xf numFmtId="0" fontId="268" fillId="66" borderId="68" xfId="0" applyFont="1" applyFill="1" applyBorder="1" applyAlignment="1">
      <alignment horizontal="center" vertical="center" wrapText="1"/>
    </xf>
    <xf numFmtId="243" fontId="83" fillId="66" borderId="68" xfId="20514" applyNumberFormat="1" applyFont="1" applyFill="1" applyBorder="1" applyAlignment="1">
      <alignment horizontal="right" vertical="center" wrapText="1"/>
    </xf>
    <xf numFmtId="0" fontId="83" fillId="66" borderId="68" xfId="0" quotePrefix="1" applyFont="1" applyFill="1" applyBorder="1" applyAlignment="1">
      <alignment vertical="center" wrapText="1"/>
    </xf>
    <xf numFmtId="243" fontId="83" fillId="66" borderId="68" xfId="0" applyNumberFormat="1" applyFont="1" applyFill="1" applyBorder="1" applyAlignment="1">
      <alignment vertical="center"/>
    </xf>
    <xf numFmtId="169" fontId="264" fillId="66" borderId="68" xfId="20514" applyFont="1" applyFill="1" applyBorder="1" applyAlignment="1">
      <alignment vertical="center"/>
    </xf>
    <xf numFmtId="0" fontId="83" fillId="0" borderId="68" xfId="0" quotePrefix="1" applyFont="1" applyBorder="1" applyAlignment="1">
      <alignment vertical="center" wrapText="1"/>
    </xf>
    <xf numFmtId="0" fontId="81" fillId="0" borderId="68" xfId="0" applyFont="1" applyBorder="1" applyAlignment="1">
      <alignment vertical="center"/>
    </xf>
    <xf numFmtId="167" fontId="83" fillId="0" borderId="68" xfId="0" applyNumberFormat="1" applyFont="1" applyBorder="1" applyAlignment="1">
      <alignment vertical="center"/>
    </xf>
    <xf numFmtId="0" fontId="81" fillId="66" borderId="68" xfId="0" applyFont="1" applyFill="1" applyBorder="1" applyAlignment="1">
      <alignment vertical="center" wrapText="1"/>
    </xf>
    <xf numFmtId="0" fontId="268" fillId="0" borderId="68" xfId="0" applyFont="1" applyBorder="1" applyAlignment="1">
      <alignment horizontal="center" vertical="center" wrapText="1"/>
    </xf>
    <xf numFmtId="0" fontId="83" fillId="66" borderId="68" xfId="0" quotePrefix="1" applyFont="1" applyFill="1" applyBorder="1" applyAlignment="1">
      <alignment vertical="center"/>
    </xf>
    <xf numFmtId="0" fontId="111" fillId="66" borderId="68" xfId="0" applyFont="1" applyFill="1" applyBorder="1" applyAlignment="1">
      <alignment vertical="center" wrapText="1"/>
    </xf>
    <xf numFmtId="169" fontId="83" fillId="66" borderId="68" xfId="0" applyNumberFormat="1" applyFont="1" applyFill="1" applyBorder="1" applyAlignment="1">
      <alignment vertical="center"/>
    </xf>
    <xf numFmtId="0" fontId="83" fillId="66" borderId="8" xfId="0" applyFont="1" applyFill="1" applyBorder="1" applyAlignment="1">
      <alignment vertical="center"/>
    </xf>
    <xf numFmtId="0" fontId="83" fillId="0" borderId="0" xfId="0" applyFont="1" applyFill="1" applyAlignment="1">
      <alignment horizontal="center"/>
    </xf>
    <xf numFmtId="0" fontId="81" fillId="0" borderId="68" xfId="20517" applyFont="1" applyBorder="1" applyAlignment="1">
      <alignment horizontal="center" vertical="center" wrapText="1"/>
    </xf>
    <xf numFmtId="169" fontId="83" fillId="66" borderId="68" xfId="20514" applyFont="1" applyFill="1" applyBorder="1" applyAlignment="1">
      <alignment vertical="center"/>
    </xf>
    <xf numFmtId="169" fontId="36" fillId="66" borderId="68" xfId="20514" applyFont="1" applyFill="1" applyBorder="1" applyAlignment="1">
      <alignment horizontal="center" vertical="center"/>
    </xf>
    <xf numFmtId="0" fontId="264" fillId="67" borderId="68" xfId="0" applyFont="1" applyFill="1" applyBorder="1" applyAlignment="1">
      <alignment horizontal="center" vertical="center"/>
    </xf>
    <xf numFmtId="0" fontId="264" fillId="67" borderId="68" xfId="0" applyFont="1" applyFill="1" applyBorder="1" applyAlignment="1">
      <alignment horizontal="center" vertical="center" wrapText="1"/>
    </xf>
    <xf numFmtId="0" fontId="111" fillId="67" borderId="68" xfId="0" applyFont="1" applyFill="1" applyBorder="1" applyAlignment="1">
      <alignment horizontal="center" vertical="center"/>
    </xf>
    <xf numFmtId="0" fontId="270" fillId="67" borderId="68" xfId="0" applyFont="1" applyFill="1" applyBorder="1" applyAlignment="1">
      <alignment horizontal="center" vertical="center"/>
    </xf>
    <xf numFmtId="175" fontId="264" fillId="67" borderId="68" xfId="0" applyNumberFormat="1" applyFont="1" applyFill="1" applyBorder="1" applyAlignment="1">
      <alignment horizontal="center" vertical="center"/>
    </xf>
    <xf numFmtId="169" fontId="264" fillId="67" borderId="68" xfId="20514" applyFont="1" applyFill="1" applyBorder="1" applyAlignment="1">
      <alignment horizontal="center" vertical="center"/>
    </xf>
    <xf numFmtId="0" fontId="81" fillId="66" borderId="76" xfId="0" applyFont="1" applyFill="1" applyBorder="1" applyAlignment="1">
      <alignment horizontal="center" vertical="center" wrapText="1"/>
    </xf>
    <xf numFmtId="0" fontId="272" fillId="0" borderId="0" xfId="0" applyFont="1"/>
    <xf numFmtId="0" fontId="83" fillId="66" borderId="76" xfId="0" applyFont="1" applyFill="1" applyBorder="1" applyAlignment="1">
      <alignment horizontal="center" vertical="center" wrapText="1"/>
    </xf>
    <xf numFmtId="3" fontId="269" fillId="66" borderId="76" xfId="20514" applyNumberFormat="1" applyFont="1" applyFill="1" applyBorder="1" applyAlignment="1">
      <alignment horizontal="right" vertical="center"/>
    </xf>
    <xf numFmtId="0" fontId="269" fillId="66" borderId="76" xfId="0" applyFont="1" applyFill="1" applyBorder="1" applyAlignment="1">
      <alignment horizontal="center" vertical="center"/>
    </xf>
    <xf numFmtId="0" fontId="269" fillId="66" borderId="76" xfId="0" applyFont="1" applyFill="1" applyBorder="1" applyAlignment="1">
      <alignment vertical="center" wrapText="1"/>
    </xf>
    <xf numFmtId="0" fontId="83" fillId="66" borderId="76" xfId="0" quotePrefix="1" applyFont="1" applyFill="1" applyBorder="1" applyAlignment="1">
      <alignment horizontal="center" vertical="center"/>
    </xf>
    <xf numFmtId="1" fontId="83" fillId="66" borderId="76" xfId="20518" applyNumberFormat="1" applyFont="1" applyFill="1" applyBorder="1" applyAlignment="1">
      <alignment vertical="center" wrapText="1"/>
    </xf>
    <xf numFmtId="3" fontId="83" fillId="66" borderId="76" xfId="20514" applyNumberFormat="1" applyFont="1" applyFill="1" applyBorder="1" applyAlignment="1">
      <alignment horizontal="right" vertical="center"/>
    </xf>
    <xf numFmtId="0" fontId="83" fillId="66" borderId="76" xfId="0" applyFont="1" applyFill="1" applyBorder="1" applyAlignment="1">
      <alignment horizontal="left" vertical="center" wrapText="1"/>
    </xf>
    <xf numFmtId="0" fontId="227" fillId="66" borderId="76" xfId="0" applyFont="1" applyFill="1" applyBorder="1" applyAlignment="1">
      <alignment horizontal="center" vertical="center"/>
    </xf>
    <xf numFmtId="0" fontId="83" fillId="66" borderId="76" xfId="4615" applyFont="1" applyFill="1" applyBorder="1" applyAlignment="1">
      <alignment horizontal="left" vertical="center"/>
    </xf>
    <xf numFmtId="3" fontId="227" fillId="66" borderId="76" xfId="20514" applyNumberFormat="1" applyFont="1" applyFill="1" applyBorder="1" applyAlignment="1">
      <alignment horizontal="right" vertical="center"/>
    </xf>
    <xf numFmtId="0" fontId="83" fillId="66" borderId="76" xfId="4615" applyFont="1" applyFill="1" applyBorder="1" applyAlignment="1">
      <alignment horizontal="left" vertical="center" wrapText="1"/>
    </xf>
    <xf numFmtId="0" fontId="227" fillId="66" borderId="76" xfId="0" quotePrefix="1" applyFont="1" applyFill="1" applyBorder="1" applyAlignment="1">
      <alignment horizontal="center" vertical="center"/>
    </xf>
    <xf numFmtId="175" fontId="83" fillId="66" borderId="76" xfId="20514" applyNumberFormat="1" applyFont="1" applyFill="1" applyBorder="1" applyAlignment="1">
      <alignment horizontal="left" vertical="center" wrapText="1"/>
    </xf>
    <xf numFmtId="0" fontId="83" fillId="66" borderId="76" xfId="0" applyFont="1" applyFill="1" applyBorder="1" applyAlignment="1">
      <alignment vertical="center" wrapText="1"/>
    </xf>
    <xf numFmtId="3" fontId="227" fillId="66" borderId="76" xfId="0" applyNumberFormat="1" applyFont="1" applyFill="1" applyBorder="1" applyAlignment="1">
      <alignment horizontal="right" vertical="center"/>
    </xf>
    <xf numFmtId="0" fontId="264" fillId="66" borderId="76" xfId="0" applyFont="1" applyFill="1" applyBorder="1" applyAlignment="1">
      <alignment vertical="center" wrapText="1"/>
    </xf>
    <xf numFmtId="169" fontId="269" fillId="66" borderId="76" xfId="20514" applyFont="1" applyFill="1" applyBorder="1" applyAlignment="1">
      <alignment horizontal="center" vertical="center"/>
    </xf>
    <xf numFmtId="169" fontId="273" fillId="66" borderId="76" xfId="20514" applyFont="1" applyFill="1" applyBorder="1" applyAlignment="1">
      <alignment vertical="center" wrapText="1"/>
    </xf>
    <xf numFmtId="0" fontId="227" fillId="66" borderId="76" xfId="0" applyFont="1" applyFill="1" applyBorder="1"/>
    <xf numFmtId="0" fontId="272" fillId="0" borderId="76" xfId="0" applyFont="1" applyBorder="1"/>
    <xf numFmtId="0" fontId="264" fillId="0" borderId="76" xfId="2612" applyFont="1" applyBorder="1" applyAlignment="1">
      <alignment horizontal="center" vertical="center"/>
    </xf>
    <xf numFmtId="3" fontId="264" fillId="0" borderId="76" xfId="2612" applyNumberFormat="1" applyFont="1" applyBorder="1" applyAlignment="1">
      <alignment horizontal="right" vertical="center"/>
    </xf>
    <xf numFmtId="0" fontId="264" fillId="0" borderId="76" xfId="2612" applyFont="1" applyBorder="1" applyAlignment="1">
      <alignment vertical="center" wrapText="1"/>
    </xf>
    <xf numFmtId="0" fontId="274" fillId="0" borderId="0" xfId="0" applyFont="1"/>
    <xf numFmtId="0" fontId="83" fillId="0" borderId="76" xfId="20513" applyFont="1" applyBorder="1" applyAlignment="1">
      <alignment horizontal="left" vertical="center" wrapText="1"/>
    </xf>
    <xf numFmtId="0" fontId="83" fillId="0" borderId="76" xfId="2612" applyFont="1" applyBorder="1" applyAlignment="1">
      <alignment horizontal="center" vertical="center"/>
    </xf>
    <xf numFmtId="3" fontId="83" fillId="0" borderId="76" xfId="2612" applyNumberFormat="1" applyFont="1" applyBorder="1" applyAlignment="1">
      <alignment horizontal="right" vertical="center" wrapText="1"/>
    </xf>
    <xf numFmtId="3" fontId="264" fillId="0" borderId="76" xfId="2612" applyNumberFormat="1" applyFont="1" applyBorder="1" applyAlignment="1">
      <alignment horizontal="right" vertical="center" wrapText="1"/>
    </xf>
    <xf numFmtId="0" fontId="83" fillId="0" borderId="76" xfId="2612" quotePrefix="1" applyFont="1" applyBorder="1" applyAlignment="1">
      <alignment horizontal="center" vertical="center"/>
    </xf>
    <xf numFmtId="0" fontId="264" fillId="0" borderId="76" xfId="2612" quotePrefix="1" applyFont="1" applyBorder="1" applyAlignment="1">
      <alignment horizontal="center" vertical="center"/>
    </xf>
    <xf numFmtId="0" fontId="83" fillId="0" borderId="76" xfId="2612" applyFont="1" applyBorder="1" applyAlignment="1">
      <alignment horizontal="justify" vertical="center" wrapText="1"/>
    </xf>
    <xf numFmtId="175" fontId="83" fillId="0" borderId="76" xfId="20514" applyNumberFormat="1" applyFont="1" applyFill="1" applyBorder="1" applyAlignment="1">
      <alignment horizontal="left" vertical="center" wrapText="1"/>
    </xf>
    <xf numFmtId="0" fontId="259" fillId="66" borderId="76" xfId="0" applyFont="1" applyFill="1" applyBorder="1" applyAlignment="1">
      <alignment horizontal="center" vertical="center" wrapText="1"/>
    </xf>
    <xf numFmtId="0" fontId="81" fillId="66" borderId="76" xfId="20513" applyFont="1" applyFill="1" applyBorder="1" applyAlignment="1">
      <alignment horizontal="center" vertical="center" wrapText="1"/>
    </xf>
    <xf numFmtId="0" fontId="81" fillId="66" borderId="76" xfId="4615" applyFont="1" applyFill="1" applyBorder="1" applyAlignment="1">
      <alignment horizontal="center" vertical="center"/>
    </xf>
    <xf numFmtId="0" fontId="81" fillId="66" borderId="76" xfId="4615" applyFont="1" applyFill="1" applyBorder="1" applyAlignment="1">
      <alignment horizontal="center" vertical="center" wrapText="1"/>
    </xf>
    <xf numFmtId="175" fontId="81" fillId="66" borderId="76" xfId="20514" applyNumberFormat="1" applyFont="1" applyFill="1" applyBorder="1" applyAlignment="1">
      <alignment horizontal="center" vertical="center" wrapText="1"/>
    </xf>
    <xf numFmtId="169" fontId="275" fillId="66" borderId="76" xfId="20514" applyFont="1" applyFill="1" applyBorder="1" applyAlignment="1">
      <alignment horizontal="center" vertical="center" wrapText="1"/>
    </xf>
    <xf numFmtId="0" fontId="81" fillId="0" borderId="76" xfId="2612" applyFont="1" applyBorder="1" applyAlignment="1">
      <alignment horizontal="center" vertical="center" wrapText="1"/>
    </xf>
    <xf numFmtId="0" fontId="81" fillId="0" borderId="76" xfId="20513" applyFont="1" applyBorder="1" applyAlignment="1">
      <alignment horizontal="center" vertical="center" wrapText="1"/>
    </xf>
    <xf numFmtId="175" fontId="81" fillId="0" borderId="76" xfId="20514" applyNumberFormat="1" applyFont="1" applyFill="1" applyBorder="1" applyAlignment="1">
      <alignment horizontal="center" vertical="center" wrapText="1"/>
    </xf>
    <xf numFmtId="0" fontId="254" fillId="0" borderId="0" xfId="0" applyFont="1" applyAlignment="1">
      <alignment horizontal="center"/>
    </xf>
    <xf numFmtId="169" fontId="83" fillId="66" borderId="8" xfId="20514" applyFont="1" applyFill="1" applyBorder="1" applyAlignment="1">
      <alignment vertical="center"/>
    </xf>
    <xf numFmtId="0" fontId="264" fillId="0" borderId="0" xfId="0" applyFont="1" applyFill="1"/>
    <xf numFmtId="169" fontId="264" fillId="0" borderId="68" xfId="20514" quotePrefix="1" applyFont="1" applyBorder="1" applyAlignment="1">
      <alignment horizontal="center" vertical="center" wrapText="1"/>
    </xf>
    <xf numFmtId="0" fontId="261" fillId="66" borderId="76" xfId="2612" applyFont="1" applyFill="1" applyBorder="1" applyAlignment="1">
      <alignment horizontal="justify" vertical="center" wrapText="1"/>
    </xf>
    <xf numFmtId="0" fontId="261" fillId="66" borderId="76" xfId="2612" applyFont="1" applyFill="1" applyBorder="1" applyAlignment="1">
      <alignment horizontal="justify" vertical="center"/>
    </xf>
    <xf numFmtId="0" fontId="276" fillId="0" borderId="0" xfId="0" applyFont="1"/>
    <xf numFmtId="0" fontId="81" fillId="66" borderId="68" xfId="0" quotePrefix="1" applyFont="1" applyFill="1" applyBorder="1" applyAlignment="1">
      <alignment horizontal="center" vertical="center" wrapText="1"/>
    </xf>
    <xf numFmtId="0" fontId="81" fillId="66" borderId="0" xfId="0" applyFont="1" applyFill="1" applyAlignment="1">
      <alignment horizontal="center" vertical="center"/>
    </xf>
    <xf numFmtId="0" fontId="111" fillId="66" borderId="68" xfId="0" quotePrefix="1" applyFont="1" applyFill="1" applyBorder="1" applyAlignment="1">
      <alignment horizontal="center" vertical="center" wrapText="1"/>
    </xf>
    <xf numFmtId="169" fontId="264" fillId="0" borderId="68" xfId="20514" applyFont="1" applyFill="1" applyBorder="1" applyAlignment="1">
      <alignment vertical="center"/>
    </xf>
    <xf numFmtId="169" fontId="36" fillId="0" borderId="68" xfId="20514" applyFont="1" applyFill="1" applyBorder="1" applyAlignment="1">
      <alignment horizontal="center" vertical="center"/>
    </xf>
    <xf numFmtId="0" fontId="278" fillId="66" borderId="76" xfId="0" applyFont="1" applyFill="1" applyBorder="1" applyAlignment="1">
      <alignment horizontal="center" vertical="center"/>
    </xf>
    <xf numFmtId="0" fontId="278" fillId="66" borderId="76" xfId="0" applyFont="1" applyFill="1" applyBorder="1" applyAlignment="1">
      <alignment vertical="center" wrapText="1"/>
    </xf>
    <xf numFmtId="0" fontId="255" fillId="66" borderId="76" xfId="0" applyFont="1" applyFill="1" applyBorder="1" applyAlignment="1">
      <alignment horizontal="center" vertical="center" wrapText="1"/>
    </xf>
    <xf numFmtId="3" fontId="278" fillId="66" borderId="76" xfId="20514" applyNumberFormat="1" applyFont="1" applyFill="1" applyBorder="1" applyAlignment="1">
      <alignment horizontal="right" vertical="center"/>
    </xf>
    <xf numFmtId="0" fontId="279" fillId="0" borderId="0" xfId="0" applyFont="1"/>
    <xf numFmtId="0" fontId="280" fillId="66" borderId="76" xfId="0" applyFont="1" applyFill="1" applyBorder="1" applyAlignment="1">
      <alignment vertical="center"/>
    </xf>
    <xf numFmtId="0" fontId="281" fillId="66" borderId="76" xfId="0" applyFont="1" applyFill="1" applyBorder="1" applyAlignment="1">
      <alignment horizontal="center" vertical="center"/>
    </xf>
    <xf numFmtId="3" fontId="83" fillId="0" borderId="76" xfId="2612" applyNumberFormat="1" applyFont="1" applyBorder="1" applyAlignment="1">
      <alignment horizontal="right" vertical="center"/>
    </xf>
    <xf numFmtId="0" fontId="111" fillId="0" borderId="76" xfId="2612" applyFont="1" applyBorder="1" applyAlignment="1">
      <alignment horizontal="center" vertical="center" wrapText="1"/>
    </xf>
    <xf numFmtId="0" fontId="282" fillId="0" borderId="76" xfId="2612" quotePrefix="1" applyFont="1" applyBorder="1" applyAlignment="1">
      <alignment horizontal="center" vertical="center"/>
    </xf>
    <xf numFmtId="0" fontId="282" fillId="0" borderId="76" xfId="2612" applyFont="1" applyBorder="1" applyAlignment="1">
      <alignment horizontal="justify" vertical="center" wrapText="1"/>
    </xf>
    <xf numFmtId="0" fontId="283" fillId="0" borderId="76" xfId="2612" applyFont="1" applyBorder="1" applyAlignment="1">
      <alignment horizontal="center" vertical="center" wrapText="1"/>
    </xf>
    <xf numFmtId="3" fontId="282" fillId="0" borderId="76" xfId="2612" applyNumberFormat="1" applyFont="1" applyBorder="1" applyAlignment="1">
      <alignment horizontal="right" vertical="center" wrapText="1"/>
    </xf>
    <xf numFmtId="0" fontId="284" fillId="0" borderId="0" xfId="0" applyFont="1"/>
    <xf numFmtId="0" fontId="264" fillId="68" borderId="76" xfId="20516" applyFont="1" applyFill="1" applyBorder="1" applyAlignment="1">
      <alignment horizontal="center" vertical="center" wrapText="1"/>
    </xf>
    <xf numFmtId="3" fontId="264" fillId="68" borderId="76" xfId="20514" applyNumberFormat="1" applyFont="1" applyFill="1" applyBorder="1" applyAlignment="1">
      <alignment horizontal="right" vertical="center" wrapText="1"/>
    </xf>
    <xf numFmtId="367" fontId="272" fillId="0" borderId="0" xfId="20514" applyNumberFormat="1" applyFont="1" applyAlignment="1">
      <alignment horizontal="center"/>
    </xf>
    <xf numFmtId="367" fontId="264" fillId="66" borderId="76" xfId="20514" applyNumberFormat="1" applyFont="1" applyFill="1" applyBorder="1" applyAlignment="1">
      <alignment horizontal="center" vertical="center" wrapText="1"/>
    </xf>
    <xf numFmtId="367" fontId="83" fillId="66" borderId="76" xfId="20514" applyNumberFormat="1" applyFont="1" applyFill="1" applyBorder="1" applyAlignment="1">
      <alignment horizontal="center" vertical="center" wrapText="1"/>
    </xf>
    <xf numFmtId="367" fontId="269" fillId="68" borderId="76" xfId="20514" applyNumberFormat="1" applyFont="1" applyFill="1" applyBorder="1" applyAlignment="1">
      <alignment horizontal="center" vertical="center"/>
    </xf>
    <xf numFmtId="367" fontId="269" fillId="66" borderId="76" xfId="20514" applyNumberFormat="1" applyFont="1" applyFill="1" applyBorder="1" applyAlignment="1">
      <alignment horizontal="center" vertical="center"/>
    </xf>
    <xf numFmtId="367" fontId="83" fillId="66" borderId="76" xfId="20514" applyNumberFormat="1" applyFont="1" applyFill="1" applyBorder="1" applyAlignment="1">
      <alignment horizontal="center" vertical="center"/>
    </xf>
    <xf numFmtId="367" fontId="227" fillId="66" borderId="76" xfId="20514" applyNumberFormat="1" applyFont="1" applyFill="1" applyBorder="1" applyAlignment="1">
      <alignment horizontal="center" vertical="center"/>
    </xf>
    <xf numFmtId="367" fontId="278" fillId="66" borderId="76" xfId="20514" applyNumberFormat="1" applyFont="1" applyFill="1" applyBorder="1" applyAlignment="1">
      <alignment horizontal="center" vertical="center"/>
    </xf>
    <xf numFmtId="367" fontId="264" fillId="0" borderId="76" xfId="20514" applyNumberFormat="1" applyFont="1" applyBorder="1" applyAlignment="1">
      <alignment horizontal="center" vertical="center"/>
    </xf>
    <xf numFmtId="367" fontId="83" fillId="0" borderId="76" xfId="20514" applyNumberFormat="1" applyFont="1" applyBorder="1" applyAlignment="1">
      <alignment horizontal="center" vertical="center"/>
    </xf>
    <xf numFmtId="367" fontId="83" fillId="0" borderId="76" xfId="20514" applyNumberFormat="1" applyFont="1" applyFill="1" applyBorder="1" applyAlignment="1" applyProtection="1">
      <alignment horizontal="center" vertical="center" wrapText="1"/>
      <protection locked="0"/>
    </xf>
    <xf numFmtId="367" fontId="83" fillId="0" borderId="76" xfId="20514" applyNumberFormat="1" applyFont="1" applyBorder="1" applyAlignment="1">
      <alignment horizontal="center" vertical="center" wrapText="1"/>
    </xf>
    <xf numFmtId="367" fontId="264" fillId="0" borderId="76" xfId="20514" applyNumberFormat="1" applyFont="1" applyBorder="1" applyAlignment="1">
      <alignment horizontal="center" vertical="center" wrapText="1"/>
    </xf>
    <xf numFmtId="367" fontId="282" fillId="0" borderId="76" xfId="20514" applyNumberFormat="1" applyFont="1" applyBorder="1" applyAlignment="1">
      <alignment horizontal="center" vertical="center" wrapText="1"/>
    </xf>
    <xf numFmtId="367" fontId="83" fillId="0" borderId="76" xfId="20514" applyNumberFormat="1" applyFont="1" applyFill="1" applyBorder="1" applyAlignment="1">
      <alignment horizontal="center" vertical="center" wrapText="1"/>
    </xf>
    <xf numFmtId="367" fontId="276" fillId="0" borderId="0" xfId="20514" applyNumberFormat="1" applyFont="1"/>
    <xf numFmtId="367" fontId="261" fillId="66" borderId="76" xfId="20514" applyNumberFormat="1" applyFont="1" applyFill="1" applyBorder="1" applyAlignment="1">
      <alignment horizontal="right" vertical="center"/>
    </xf>
    <xf numFmtId="367" fontId="0" fillId="0" borderId="0" xfId="20514" applyNumberFormat="1" applyFont="1"/>
    <xf numFmtId="0" fontId="36" fillId="0" borderId="76" xfId="2612" applyFont="1" applyFill="1" applyBorder="1" applyAlignment="1">
      <alignment horizontal="center" vertical="center"/>
    </xf>
    <xf numFmtId="0" fontId="36" fillId="0" borderId="76" xfId="2612" applyFont="1" applyFill="1" applyBorder="1" applyAlignment="1">
      <alignment horizontal="justify" vertical="center" wrapText="1"/>
    </xf>
    <xf numFmtId="169" fontId="36" fillId="0" borderId="76" xfId="20514" applyFont="1" applyFill="1" applyBorder="1" applyAlignment="1">
      <alignment horizontal="right" vertical="center" wrapText="1"/>
    </xf>
    <xf numFmtId="49" fontId="264" fillId="69" borderId="76" xfId="20518" applyNumberFormat="1" applyFont="1" applyFill="1" applyBorder="1" applyAlignment="1">
      <alignment horizontal="center" vertical="center" wrapText="1"/>
    </xf>
    <xf numFmtId="3" fontId="111" fillId="69" borderId="9" xfId="20518" applyNumberFormat="1" applyFont="1" applyFill="1" applyBorder="1" applyAlignment="1">
      <alignment horizontal="center" vertical="center" wrapText="1"/>
    </xf>
    <xf numFmtId="0" fontId="264" fillId="69" borderId="9" xfId="20518" applyFont="1" applyFill="1" applyBorder="1" applyAlignment="1">
      <alignment horizontal="center" vertical="center" wrapText="1"/>
    </xf>
    <xf numFmtId="1" fontId="111" fillId="69" borderId="9" xfId="20518" applyNumberFormat="1" applyFont="1" applyFill="1" applyBorder="1" applyAlignment="1">
      <alignment horizontal="center" vertical="center" wrapText="1"/>
    </xf>
    <xf numFmtId="3" fontId="270" fillId="69" borderId="9" xfId="20518" applyNumberFormat="1" applyFont="1" applyFill="1" applyBorder="1" applyAlignment="1">
      <alignment horizontal="center" vertical="center" wrapText="1"/>
    </xf>
    <xf numFmtId="175" fontId="264" fillId="69" borderId="9" xfId="20514" applyNumberFormat="1" applyFont="1" applyFill="1" applyBorder="1" applyAlignment="1">
      <alignment horizontal="center" vertical="center" wrapText="1"/>
    </xf>
    <xf numFmtId="0" fontId="264" fillId="69" borderId="76"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111" fillId="0" borderId="76" xfId="0" applyFont="1" applyFill="1" applyBorder="1" applyAlignment="1">
      <alignment vertical="center" wrapText="1"/>
    </xf>
    <xf numFmtId="175" fontId="111" fillId="0" borderId="76" xfId="20514" applyNumberFormat="1" applyFont="1" applyFill="1" applyBorder="1" applyAlignment="1">
      <alignment horizontal="right" vertical="center" wrapText="1"/>
    </xf>
    <xf numFmtId="0" fontId="111" fillId="70" borderId="76" xfId="0" applyFont="1" applyFill="1" applyBorder="1" applyAlignment="1">
      <alignment horizontal="center" vertical="center" wrapText="1"/>
    </xf>
    <xf numFmtId="0" fontId="111" fillId="70" borderId="76" xfId="0" applyFont="1" applyFill="1" applyBorder="1" applyAlignment="1">
      <alignment vertical="center" wrapText="1"/>
    </xf>
    <xf numFmtId="175" fontId="111" fillId="70" borderId="76" xfId="20514" applyNumberFormat="1" applyFont="1" applyFill="1" applyBorder="1" applyAlignment="1">
      <alignment horizontal="right" vertical="center" wrapText="1"/>
    </xf>
    <xf numFmtId="0" fontId="111" fillId="0" borderId="76" xfId="0" applyFont="1" applyFill="1" applyBorder="1" applyAlignment="1">
      <alignment horizontal="center" vertical="center" wrapText="1"/>
    </xf>
    <xf numFmtId="0" fontId="111" fillId="0" borderId="76" xfId="0" quotePrefix="1"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vertical="center" wrapText="1"/>
    </xf>
    <xf numFmtId="175" fontId="81" fillId="0" borderId="76" xfId="20514" applyNumberFormat="1" applyFont="1" applyFill="1" applyBorder="1" applyAlignment="1">
      <alignment horizontal="right" vertical="center" wrapText="1"/>
    </xf>
    <xf numFmtId="0" fontId="81" fillId="0" borderId="76" xfId="20517" applyFont="1" applyFill="1" applyBorder="1" applyAlignment="1">
      <alignment horizontal="center" vertical="center" wrapText="1"/>
    </xf>
    <xf numFmtId="0" fontId="81" fillId="0" borderId="76" xfId="20517" quotePrefix="1" applyFont="1" applyFill="1" applyBorder="1" applyAlignment="1">
      <alignment horizontal="center" vertical="center" wrapText="1"/>
    </xf>
    <xf numFmtId="0" fontId="81" fillId="0" borderId="76" xfId="0" quotePrefix="1" applyFont="1" applyFill="1" applyBorder="1" applyAlignment="1">
      <alignment vertical="center" wrapText="1"/>
    </xf>
    <xf numFmtId="0" fontId="111" fillId="0" borderId="76" xfId="0" applyFont="1" applyFill="1" applyBorder="1" applyAlignment="1">
      <alignment horizontal="left" vertical="center" wrapText="1"/>
    </xf>
    <xf numFmtId="175" fontId="81" fillId="0" borderId="76" xfId="20514" quotePrefix="1" applyNumberFormat="1" applyFont="1" applyFill="1" applyBorder="1" applyAlignment="1">
      <alignment horizontal="right" vertical="center" wrapText="1"/>
    </xf>
    <xf numFmtId="0" fontId="81" fillId="0" borderId="76" xfId="0" applyFont="1" applyFill="1" applyBorder="1" applyAlignment="1">
      <alignment horizontal="center" vertical="center" wrapText="1"/>
    </xf>
    <xf numFmtId="0" fontId="111" fillId="0" borderId="76" xfId="0" quotePrefix="1" applyFont="1" applyFill="1" applyBorder="1" applyAlignment="1">
      <alignment vertical="center" wrapText="1"/>
    </xf>
    <xf numFmtId="175" fontId="286" fillId="0" borderId="76" xfId="20514" applyNumberFormat="1" applyFont="1" applyFill="1" applyBorder="1" applyAlignment="1">
      <alignment horizontal="right" vertical="center" wrapText="1"/>
    </xf>
    <xf numFmtId="175" fontId="81" fillId="66" borderId="76" xfId="20514" applyNumberFormat="1" applyFont="1" applyFill="1" applyBorder="1" applyAlignment="1">
      <alignment horizontal="right" vertical="center" wrapText="1"/>
    </xf>
    <xf numFmtId="0" fontId="111" fillId="0" borderId="76" xfId="20517" applyFont="1" applyFill="1" applyBorder="1" applyAlignment="1">
      <alignment horizontal="justify" vertical="center" wrapText="1"/>
    </xf>
    <xf numFmtId="0" fontId="111" fillId="0" borderId="76" xfId="20517" applyFont="1" applyFill="1" applyBorder="1" applyAlignment="1">
      <alignment horizontal="center" vertical="center" wrapText="1"/>
    </xf>
    <xf numFmtId="0" fontId="111" fillId="0" borderId="6" xfId="20517" applyFont="1" applyFill="1" applyBorder="1" applyAlignment="1">
      <alignment horizontal="center" vertical="center" wrapText="1"/>
    </xf>
    <xf numFmtId="0" fontId="287" fillId="0" borderId="76" xfId="0" quotePrefix="1" applyFont="1" applyFill="1" applyBorder="1" applyAlignment="1">
      <alignment horizontal="center" vertical="center" wrapText="1"/>
    </xf>
    <xf numFmtId="175" fontId="287" fillId="0" borderId="76" xfId="20514" applyNumberFormat="1" applyFont="1" applyFill="1" applyBorder="1" applyAlignment="1">
      <alignment horizontal="right" vertical="center" wrapText="1"/>
    </xf>
    <xf numFmtId="0" fontId="81" fillId="0" borderId="76" xfId="20517" applyFont="1" applyFill="1" applyBorder="1" applyAlignment="1">
      <alignment horizontal="justify" vertical="center" wrapText="1"/>
    </xf>
    <xf numFmtId="0" fontId="81" fillId="0" borderId="6" xfId="20517" quotePrefix="1" applyFont="1" applyFill="1" applyBorder="1" applyAlignment="1">
      <alignment horizontal="center" vertical="center" wrapText="1"/>
    </xf>
    <xf numFmtId="0" fontId="287" fillId="0" borderId="76" xfId="0" applyFont="1" applyFill="1" applyBorder="1" applyAlignment="1">
      <alignment vertical="center" wrapText="1"/>
    </xf>
    <xf numFmtId="0" fontId="81" fillId="0" borderId="79" xfId="0" quotePrefix="1" applyFont="1" applyFill="1" applyBorder="1" applyAlignment="1">
      <alignment horizontal="center" vertical="center" wrapText="1"/>
    </xf>
    <xf numFmtId="3" fontId="81" fillId="0" borderId="76" xfId="20518" quotePrefix="1" applyNumberFormat="1" applyFont="1" applyFill="1" applyBorder="1" applyAlignment="1">
      <alignment horizontal="center" vertical="center" wrapText="1"/>
    </xf>
    <xf numFmtId="0" fontId="81" fillId="0" borderId="76" xfId="0" quotePrefix="1" applyFont="1" applyFill="1" applyBorder="1" applyAlignment="1">
      <alignment horizontal="center" vertical="center"/>
    </xf>
    <xf numFmtId="0" fontId="81" fillId="0" borderId="76" xfId="0" applyFont="1" applyFill="1" applyBorder="1" applyAlignment="1">
      <alignment horizontal="left" vertical="center" wrapText="1"/>
    </xf>
    <xf numFmtId="3" fontId="81" fillId="0" borderId="76" xfId="20518" applyNumberFormat="1" applyFont="1" applyFill="1" applyBorder="1" applyAlignment="1">
      <alignment horizontal="center" vertical="center" wrapText="1"/>
    </xf>
    <xf numFmtId="3" fontId="81" fillId="0" borderId="76" xfId="20518" applyNumberFormat="1" applyFont="1" applyFill="1" applyBorder="1" applyAlignment="1">
      <alignment horizontal="left" vertical="center" wrapText="1"/>
    </xf>
    <xf numFmtId="1" fontId="81" fillId="0" borderId="76" xfId="20518" applyNumberFormat="1" applyFont="1" applyFill="1" applyBorder="1" applyAlignment="1">
      <alignment horizontal="center" vertical="center" wrapText="1"/>
    </xf>
    <xf numFmtId="355" fontId="81" fillId="0" borderId="76" xfId="0" applyNumberFormat="1" applyFont="1" applyFill="1" applyBorder="1" applyAlignment="1">
      <alignment vertical="center" wrapText="1"/>
    </xf>
    <xf numFmtId="1" fontId="81" fillId="0" borderId="76" xfId="20518" applyNumberFormat="1" applyFont="1" applyFill="1" applyBorder="1" applyAlignment="1">
      <alignment horizontal="left" vertical="center" wrapText="1"/>
    </xf>
    <xf numFmtId="1" fontId="81" fillId="0" borderId="76" xfId="20518" quotePrefix="1" applyNumberFormat="1" applyFont="1" applyFill="1" applyBorder="1" applyAlignment="1">
      <alignment horizontal="center" vertical="center" wrapText="1"/>
    </xf>
    <xf numFmtId="1" fontId="81" fillId="0" borderId="76" xfId="20518" applyNumberFormat="1" applyFont="1" applyFill="1" applyBorder="1" applyAlignment="1">
      <alignment vertical="center" wrapText="1"/>
    </xf>
    <xf numFmtId="355" fontId="81" fillId="0" borderId="76" xfId="0" applyNumberFormat="1" applyFont="1" applyFill="1" applyBorder="1" applyAlignment="1">
      <alignment horizontal="left" vertical="center" wrapText="1"/>
    </xf>
    <xf numFmtId="355" fontId="81" fillId="0" borderId="76" xfId="0" applyNumberFormat="1" applyFont="1" applyFill="1" applyBorder="1" applyAlignment="1">
      <alignment horizontal="center" vertical="center" wrapText="1"/>
    </xf>
    <xf numFmtId="0" fontId="81" fillId="70" borderId="76" xfId="0" quotePrefix="1" applyFont="1" applyFill="1" applyBorder="1" applyAlignment="1">
      <alignment horizontal="center" vertical="center"/>
    </xf>
    <xf numFmtId="1" fontId="81" fillId="70" borderId="76" xfId="20518" applyNumberFormat="1" applyFont="1" applyFill="1" applyBorder="1" applyAlignment="1">
      <alignment vertical="center" wrapText="1"/>
    </xf>
    <xf numFmtId="0" fontId="81" fillId="70" borderId="76" xfId="0" applyFont="1" applyFill="1" applyBorder="1" applyAlignment="1">
      <alignment horizontal="center" vertical="center" wrapText="1"/>
    </xf>
    <xf numFmtId="0" fontId="81" fillId="70" borderId="76" xfId="0" quotePrefix="1" applyFont="1" applyFill="1" applyBorder="1" applyAlignment="1">
      <alignment horizontal="center" vertical="center" wrapText="1"/>
    </xf>
    <xf numFmtId="175" fontId="81" fillId="70" borderId="76" xfId="20514" applyNumberFormat="1" applyFont="1" applyFill="1" applyBorder="1" applyAlignment="1">
      <alignment horizontal="right" vertical="center" wrapText="1"/>
    </xf>
    <xf numFmtId="1" fontId="81" fillId="70" borderId="76" xfId="20518" applyNumberFormat="1" applyFont="1" applyFill="1" applyBorder="1" applyAlignment="1">
      <alignment horizontal="center" vertical="center" wrapText="1"/>
    </xf>
    <xf numFmtId="0" fontId="287" fillId="0" borderId="76" xfId="0" applyFont="1" applyFill="1" applyBorder="1" applyAlignment="1">
      <alignment horizontal="center" vertical="center" wrapText="1"/>
    </xf>
    <xf numFmtId="0" fontId="287" fillId="0" borderId="76" xfId="0" applyFont="1" applyFill="1" applyBorder="1" applyAlignment="1">
      <alignment horizontal="left" vertical="center" wrapText="1"/>
    </xf>
    <xf numFmtId="0" fontId="81" fillId="0" borderId="79" xfId="0" applyFont="1" applyFill="1" applyBorder="1" applyAlignment="1">
      <alignment vertical="center" wrapText="1"/>
    </xf>
    <xf numFmtId="175" fontId="0" fillId="0" borderId="0" xfId="0" applyNumberFormat="1" applyFont="1"/>
    <xf numFmtId="0" fontId="81" fillId="0" borderId="9" xfId="0" applyFont="1" applyFill="1" applyBorder="1" applyAlignment="1">
      <alignment horizontal="center" vertical="center" wrapText="1"/>
    </xf>
    <xf numFmtId="0" fontId="83" fillId="0" borderId="76" xfId="0" applyFont="1" applyFill="1" applyBorder="1"/>
    <xf numFmtId="169" fontId="83" fillId="0" borderId="76" xfId="20514" applyFont="1" applyFill="1" applyBorder="1"/>
    <xf numFmtId="367" fontId="83" fillId="0" borderId="76" xfId="20514" applyNumberFormat="1" applyFont="1" applyFill="1" applyBorder="1"/>
    <xf numFmtId="169" fontId="83" fillId="66" borderId="0" xfId="20514" applyFont="1" applyFill="1" applyAlignment="1">
      <alignment vertical="center"/>
    </xf>
    <xf numFmtId="169" fontId="83" fillId="0" borderId="68" xfId="20514" applyFont="1" applyBorder="1" applyAlignment="1">
      <alignment horizontal="center" vertical="center" wrapText="1"/>
    </xf>
    <xf numFmtId="169" fontId="264" fillId="0" borderId="76" xfId="20514" applyFont="1" applyFill="1" applyBorder="1"/>
    <xf numFmtId="0" fontId="264" fillId="0" borderId="76" xfId="0" applyFont="1" applyFill="1" applyBorder="1"/>
    <xf numFmtId="367" fontId="264" fillId="0" borderId="76" xfId="20514" applyNumberFormat="1" applyFont="1" applyFill="1" applyBorder="1"/>
    <xf numFmtId="0" fontId="81" fillId="0" borderId="76" xfId="0" quotePrefix="1" applyFont="1" applyFill="1" applyBorder="1" applyAlignment="1">
      <alignment horizontal="center" vertical="center" wrapText="1"/>
    </xf>
    <xf numFmtId="0" fontId="111" fillId="69" borderId="76" xfId="0" applyFont="1" applyFill="1" applyBorder="1" applyAlignment="1">
      <alignment horizontal="center" vertical="center" wrapText="1"/>
    </xf>
    <xf numFmtId="0" fontId="111" fillId="69" borderId="76" xfId="0" applyFont="1" applyFill="1" applyBorder="1" applyAlignment="1">
      <alignment vertical="center" wrapText="1"/>
    </xf>
    <xf numFmtId="175" fontId="111" fillId="69" borderId="76" xfId="20514" applyNumberFormat="1" applyFont="1" applyFill="1" applyBorder="1" applyAlignment="1">
      <alignment horizontal="right" vertical="center" wrapText="1"/>
    </xf>
    <xf numFmtId="169" fontId="81" fillId="0" borderId="76" xfId="20514" applyFont="1" applyFill="1" applyBorder="1" applyAlignment="1">
      <alignment horizontal="right" vertical="center" wrapText="1"/>
    </xf>
    <xf numFmtId="169" fontId="83" fillId="0" borderId="76" xfId="0" applyNumberFormat="1" applyFont="1" applyFill="1" applyBorder="1"/>
    <xf numFmtId="169" fontId="264" fillId="0" borderId="76" xfId="0" applyNumberFormat="1" applyFont="1" applyFill="1" applyBorder="1"/>
    <xf numFmtId="169" fontId="282" fillId="0" borderId="76" xfId="20514" applyFont="1" applyFill="1" applyBorder="1"/>
    <xf numFmtId="0" fontId="282" fillId="0" borderId="76" xfId="0" applyFont="1" applyFill="1" applyBorder="1"/>
    <xf numFmtId="169" fontId="282" fillId="0" borderId="76" xfId="0" applyNumberFormat="1" applyFont="1" applyFill="1" applyBorder="1"/>
    <xf numFmtId="367" fontId="282" fillId="0" borderId="76" xfId="20514" applyNumberFormat="1" applyFont="1" applyFill="1" applyBorder="1"/>
    <xf numFmtId="0" fontId="282" fillId="0" borderId="0" xfId="0" applyFont="1" applyFill="1"/>
    <xf numFmtId="0" fontId="111" fillId="68" borderId="76" xfId="0" applyFont="1" applyFill="1" applyBorder="1" applyAlignment="1">
      <alignment horizontal="center" vertical="center" wrapText="1"/>
    </xf>
    <xf numFmtId="0" fontId="111" fillId="68" borderId="76" xfId="0" applyFont="1" applyFill="1" applyBorder="1" applyAlignment="1">
      <alignment vertical="center" wrapText="1"/>
    </xf>
    <xf numFmtId="0" fontId="264" fillId="68" borderId="76" xfId="0" applyFont="1" applyFill="1" applyBorder="1"/>
    <xf numFmtId="169" fontId="264" fillId="68" borderId="76" xfId="20514" applyFont="1" applyFill="1" applyBorder="1"/>
    <xf numFmtId="169" fontId="264" fillId="68" borderId="76" xfId="0" applyNumberFormat="1" applyFont="1" applyFill="1" applyBorder="1"/>
    <xf numFmtId="367" fontId="264" fillId="68" borderId="76" xfId="20514" applyNumberFormat="1" applyFont="1" applyFill="1" applyBorder="1"/>
    <xf numFmtId="43" fontId="264" fillId="68" borderId="76" xfId="0" applyNumberFormat="1" applyFont="1" applyFill="1" applyBorder="1"/>
    <xf numFmtId="0" fontId="288" fillId="0" borderId="0" xfId="0" applyFont="1"/>
    <xf numFmtId="367" fontId="276" fillId="0" borderId="0" xfId="20514" applyNumberFormat="1" applyFont="1" applyAlignment="1">
      <alignment horizontal="right"/>
    </xf>
    <xf numFmtId="367" fontId="261" fillId="70" borderId="76" xfId="20514" applyNumberFormat="1" applyFont="1" applyFill="1" applyBorder="1" applyAlignment="1">
      <alignment horizontal="right" vertical="center" wrapText="1"/>
    </xf>
    <xf numFmtId="367" fontId="261" fillId="66" borderId="76" xfId="20514" applyNumberFormat="1" applyFont="1" applyFill="1" applyBorder="1" applyAlignment="1">
      <alignment horizontal="right" vertical="center" wrapText="1"/>
    </xf>
    <xf numFmtId="367" fontId="36" fillId="0" borderId="76" xfId="20514" applyNumberFormat="1" applyFont="1" applyFill="1" applyBorder="1" applyAlignment="1">
      <alignment horizontal="right" vertical="center" wrapText="1"/>
    </xf>
    <xf numFmtId="367" fontId="261" fillId="0" borderId="76" xfId="20514" applyNumberFormat="1" applyFont="1" applyFill="1" applyBorder="1" applyAlignment="1">
      <alignment horizontal="right" vertical="center" wrapText="1"/>
    </xf>
    <xf numFmtId="169" fontId="261" fillId="69" borderId="68" xfId="20514" applyFont="1" applyFill="1" applyBorder="1" applyAlignment="1">
      <alignment horizontal="center" vertical="center"/>
    </xf>
    <xf numFmtId="3" fontId="277" fillId="69" borderId="76" xfId="20518" applyNumberFormat="1" applyFont="1" applyFill="1" applyBorder="1" applyAlignment="1">
      <alignment horizontal="center" vertical="center" wrapText="1"/>
    </xf>
    <xf numFmtId="43" fontId="83" fillId="66" borderId="0" xfId="0" applyNumberFormat="1" applyFont="1" applyFill="1" applyAlignment="1">
      <alignment vertical="center"/>
    </xf>
    <xf numFmtId="367" fontId="264" fillId="66" borderId="76" xfId="20514" applyNumberFormat="1" applyFont="1" applyFill="1" applyBorder="1" applyAlignment="1">
      <alignment horizontal="center" vertical="center" wrapText="1"/>
    </xf>
    <xf numFmtId="0" fontId="36" fillId="66" borderId="76" xfId="0" applyFont="1" applyFill="1" applyBorder="1" applyAlignment="1">
      <alignment horizontal="center" vertical="center" wrapText="1"/>
    </xf>
    <xf numFmtId="169" fontId="261" fillId="0" borderId="77" xfId="20514" applyNumberFormat="1" applyFont="1" applyFill="1" applyBorder="1" applyAlignment="1">
      <alignment horizontal="center" vertical="center" wrapText="1"/>
    </xf>
    <xf numFmtId="0" fontId="261" fillId="66" borderId="79" xfId="20516" applyFont="1" applyFill="1" applyBorder="1" applyAlignment="1">
      <alignment horizontal="center" vertical="center" wrapText="1"/>
    </xf>
    <xf numFmtId="3" fontId="261" fillId="66" borderId="79" xfId="0" applyNumberFormat="1" applyFont="1" applyFill="1" applyBorder="1" applyAlignment="1">
      <alignment horizontal="center" vertical="center" wrapText="1"/>
    </xf>
    <xf numFmtId="169" fontId="261" fillId="0" borderId="79" xfId="20514" applyNumberFormat="1" applyFont="1" applyFill="1" applyBorder="1" applyAlignment="1">
      <alignment horizontal="right" vertical="center" wrapText="1"/>
    </xf>
    <xf numFmtId="0" fontId="261" fillId="69" borderId="79" xfId="20516" applyFont="1" applyFill="1" applyBorder="1" applyAlignment="1">
      <alignment horizontal="center" vertical="center" wrapText="1"/>
    </xf>
    <xf numFmtId="3" fontId="261" fillId="69" borderId="79" xfId="20514" applyNumberFormat="1" applyFont="1" applyFill="1" applyBorder="1" applyAlignment="1">
      <alignment horizontal="right" vertical="center" wrapText="1"/>
    </xf>
    <xf numFmtId="0" fontId="262" fillId="66" borderId="61" xfId="0" applyFont="1" applyFill="1" applyBorder="1" applyAlignment="1">
      <alignment horizontal="center" vertical="center"/>
    </xf>
    <xf numFmtId="0" fontId="262" fillId="66" borderId="61" xfId="0" applyFont="1" applyFill="1" applyBorder="1" applyAlignment="1">
      <alignment vertical="center" wrapText="1"/>
    </xf>
    <xf numFmtId="0" fontId="262"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169" fontId="262" fillId="66" borderId="61" xfId="20514" applyFont="1" applyFill="1" applyBorder="1" applyAlignment="1">
      <alignment horizontal="right" vertical="center"/>
    </xf>
    <xf numFmtId="0" fontId="260" fillId="66" borderId="61" xfId="0" quotePrefix="1" applyFont="1" applyFill="1" applyBorder="1" applyAlignment="1">
      <alignment horizontal="center" vertical="center"/>
    </xf>
    <xf numFmtId="1" fontId="36" fillId="66" borderId="61" xfId="20518" applyNumberFormat="1" applyFont="1" applyFill="1" applyBorder="1" applyAlignment="1">
      <alignment vertical="center" wrapText="1"/>
    </xf>
    <xf numFmtId="0" fontId="36" fillId="66" borderId="61" xfId="4615" applyFont="1" applyFill="1" applyBorder="1" applyAlignment="1">
      <alignment horizontal="center" vertical="center" wrapText="1"/>
    </xf>
    <xf numFmtId="3" fontId="260" fillId="66" borderId="61" xfId="20514" applyNumberFormat="1" applyFont="1" applyFill="1" applyBorder="1" applyAlignment="1">
      <alignment horizontal="right" vertical="center"/>
    </xf>
    <xf numFmtId="169" fontId="260" fillId="0" borderId="61" xfId="20514" applyNumberFormat="1" applyFont="1" applyFill="1" applyBorder="1" applyAlignment="1">
      <alignment horizontal="right" vertical="center"/>
    </xf>
    <xf numFmtId="0" fontId="36" fillId="0" borderId="61" xfId="20514" applyNumberFormat="1" applyFont="1" applyFill="1" applyBorder="1" applyAlignment="1">
      <alignment horizontal="right" vertical="center"/>
    </xf>
    <xf numFmtId="0" fontId="36" fillId="66" borderId="61" xfId="0" applyFont="1" applyFill="1" applyBorder="1" applyAlignment="1">
      <alignment horizontal="left" vertical="center" wrapText="1"/>
    </xf>
    <xf numFmtId="0" fontId="36" fillId="66" borderId="61" xfId="0" applyFont="1" applyFill="1" applyBorder="1" applyAlignment="1">
      <alignment horizontal="center" vertical="center" wrapText="1"/>
    </xf>
    <xf numFmtId="169" fontId="289" fillId="0" borderId="61" xfId="20514" applyNumberFormat="1" applyFont="1" applyFill="1" applyBorder="1" applyAlignment="1">
      <alignment horizontal="right" vertical="center"/>
    </xf>
    <xf numFmtId="0" fontId="262" fillId="0" borderId="21" xfId="0" applyFont="1" applyFill="1" applyBorder="1" applyAlignment="1">
      <alignment horizontal="center" vertical="center"/>
    </xf>
    <xf numFmtId="0" fontId="262" fillId="0" borderId="21" xfId="0" applyFont="1" applyFill="1" applyBorder="1" applyAlignment="1">
      <alignment vertical="center" wrapText="1"/>
    </xf>
    <xf numFmtId="0" fontId="262" fillId="0" borderId="21" xfId="0" applyFont="1" applyFill="1" applyBorder="1" applyAlignment="1">
      <alignment horizontal="center" vertical="center" wrapText="1"/>
    </xf>
    <xf numFmtId="3" fontId="262" fillId="71" borderId="21" xfId="20514" applyNumberFormat="1" applyFont="1" applyFill="1" applyBorder="1" applyAlignment="1">
      <alignment horizontal="right" vertical="center"/>
    </xf>
    <xf numFmtId="169" fontId="262" fillId="0" borderId="21" xfId="20514" applyNumberFormat="1" applyFont="1" applyFill="1" applyBorder="1" applyAlignment="1">
      <alignment horizontal="right" vertical="center"/>
    </xf>
    <xf numFmtId="0" fontId="260" fillId="66" borderId="61" xfId="0" applyFont="1" applyFill="1" applyBorder="1" applyAlignment="1">
      <alignment horizontal="center" vertical="center"/>
    </xf>
    <xf numFmtId="0" fontId="36" fillId="66" borderId="61" xfId="4615" applyFont="1" applyFill="1" applyBorder="1" applyAlignment="1">
      <alignment horizontal="left" vertical="center"/>
    </xf>
    <xf numFmtId="0" fontId="36" fillId="66" borderId="61" xfId="4615" applyFont="1" applyFill="1" applyBorder="1" applyAlignment="1">
      <alignment horizontal="center" vertical="center"/>
    </xf>
    <xf numFmtId="169" fontId="260" fillId="0" borderId="61" xfId="20514" quotePrefix="1" applyNumberFormat="1" applyFont="1" applyFill="1" applyBorder="1" applyAlignment="1">
      <alignment horizontal="right" vertical="center"/>
    </xf>
    <xf numFmtId="0" fontId="260" fillId="66" borderId="81" xfId="0" applyFont="1" applyFill="1" applyBorder="1" applyAlignment="1">
      <alignment horizontal="center" vertical="center"/>
    </xf>
    <xf numFmtId="0" fontId="36" fillId="66" borderId="81" xfId="4615" applyFont="1" applyFill="1" applyBorder="1" applyAlignment="1">
      <alignment horizontal="left" vertical="center" wrapText="1"/>
    </xf>
    <xf numFmtId="0" fontId="36" fillId="66" borderId="81" xfId="4615" applyFont="1" applyFill="1" applyBorder="1" applyAlignment="1">
      <alignment horizontal="center" vertical="center" wrapText="1"/>
    </xf>
    <xf numFmtId="3" fontId="260" fillId="66" borderId="81" xfId="20514" applyNumberFormat="1" applyFont="1" applyFill="1" applyBorder="1" applyAlignment="1">
      <alignment horizontal="right" vertical="center"/>
    </xf>
    <xf numFmtId="169" fontId="260" fillId="0" borderId="81" xfId="20514" applyNumberFormat="1" applyFont="1" applyFill="1" applyBorder="1" applyAlignment="1">
      <alignment horizontal="right" vertical="center"/>
    </xf>
    <xf numFmtId="0" fontId="36" fillId="0" borderId="81" xfId="20514" applyNumberFormat="1" applyFont="1" applyFill="1" applyBorder="1" applyAlignment="1">
      <alignment horizontal="right" vertical="center"/>
    </xf>
    <xf numFmtId="169" fontId="260" fillId="0" borderId="81" xfId="20514" quotePrefix="1" applyNumberFormat="1" applyFont="1" applyFill="1" applyBorder="1" applyAlignment="1">
      <alignment horizontal="right" vertical="center"/>
    </xf>
    <xf numFmtId="0" fontId="262" fillId="66" borderId="81" xfId="0" applyFont="1" applyFill="1" applyBorder="1" applyAlignment="1">
      <alignment horizontal="center" vertical="center"/>
    </xf>
    <xf numFmtId="0" fontId="262" fillId="66" borderId="81" xfId="0" applyFont="1" applyFill="1" applyBorder="1" applyAlignment="1">
      <alignment vertical="center" wrapText="1"/>
    </xf>
    <xf numFmtId="0" fontId="262" fillId="66" borderId="81" xfId="0" applyFont="1" applyFill="1" applyBorder="1" applyAlignment="1">
      <alignment horizontal="center" vertical="center" wrapText="1"/>
    </xf>
    <xf numFmtId="3" fontId="262" fillId="66" borderId="81" xfId="20514" applyNumberFormat="1" applyFont="1" applyFill="1" applyBorder="1" applyAlignment="1">
      <alignment horizontal="right" vertical="center"/>
    </xf>
    <xf numFmtId="169" fontId="262" fillId="0" borderId="81" xfId="20514" applyNumberFormat="1" applyFont="1" applyFill="1" applyBorder="1" applyAlignment="1">
      <alignment horizontal="right" vertical="center"/>
    </xf>
    <xf numFmtId="0" fontId="262" fillId="0" borderId="81" xfId="20514" applyNumberFormat="1" applyFont="1" applyFill="1" applyBorder="1" applyAlignment="1">
      <alignment horizontal="right" vertical="center"/>
    </xf>
    <xf numFmtId="0" fontId="260" fillId="66" borderId="81" xfId="0" quotePrefix="1" applyFont="1" applyFill="1" applyBorder="1" applyAlignment="1">
      <alignment horizontal="center" vertical="center"/>
    </xf>
    <xf numFmtId="0" fontId="260" fillId="66" borderId="81" xfId="0" applyFont="1" applyFill="1" applyBorder="1" applyAlignment="1">
      <alignment vertical="center" wrapText="1"/>
    </xf>
    <xf numFmtId="0" fontId="260" fillId="66" borderId="81" xfId="0" applyFont="1" applyFill="1" applyBorder="1" applyAlignment="1">
      <alignment horizontal="center" vertical="center" wrapText="1"/>
    </xf>
    <xf numFmtId="0" fontId="260" fillId="0" borderId="81" xfId="20514" quotePrefix="1" applyNumberFormat="1" applyFont="1" applyFill="1" applyBorder="1" applyAlignment="1">
      <alignment horizontal="right" vertical="center"/>
    </xf>
    <xf numFmtId="175" fontId="36" fillId="66" borderId="81" xfId="20514" applyNumberFormat="1" applyFont="1" applyFill="1" applyBorder="1" applyAlignment="1">
      <alignment horizontal="left" vertical="center" wrapText="1"/>
    </xf>
    <xf numFmtId="175" fontId="36" fillId="66" borderId="81" xfId="20514" applyNumberFormat="1" applyFont="1" applyFill="1" applyBorder="1" applyAlignment="1">
      <alignment horizontal="center" vertical="center" wrapText="1"/>
    </xf>
    <xf numFmtId="0" fontId="36" fillId="66" borderId="81" xfId="0" applyFont="1" applyFill="1" applyBorder="1" applyAlignment="1">
      <alignment horizontal="center" vertical="center" wrapText="1"/>
    </xf>
    <xf numFmtId="0" fontId="36" fillId="66" borderId="81" xfId="0" applyFont="1" applyFill="1" applyBorder="1" applyAlignment="1">
      <alignment vertical="center" wrapText="1"/>
    </xf>
    <xf numFmtId="3" fontId="260" fillId="66" borderId="81" xfId="0" applyNumberFormat="1" applyFont="1" applyFill="1" applyBorder="1" applyAlignment="1">
      <alignment horizontal="right" vertical="center"/>
    </xf>
    <xf numFmtId="169" fontId="260" fillId="0" borderId="76" xfId="20514" applyNumberFormat="1" applyFont="1" applyFill="1" applyBorder="1" applyAlignment="1">
      <alignment horizontal="right"/>
    </xf>
    <xf numFmtId="0" fontId="261" fillId="69" borderId="76" xfId="20516" applyFont="1" applyFill="1" applyBorder="1" applyAlignment="1">
      <alignment horizontal="left" vertical="center" wrapText="1"/>
    </xf>
    <xf numFmtId="0" fontId="261" fillId="69" borderId="76" xfId="20516" applyFont="1" applyFill="1" applyBorder="1" applyAlignment="1">
      <alignment horizontal="center" vertical="center" wrapText="1"/>
    </xf>
    <xf numFmtId="3" fontId="262" fillId="69" borderId="76" xfId="0" applyNumberFormat="1" applyFont="1" applyFill="1" applyBorder="1"/>
    <xf numFmtId="0" fontId="261" fillId="0" borderId="81" xfId="2612" applyFont="1" applyBorder="1" applyAlignment="1">
      <alignment horizontal="center" vertical="center"/>
    </xf>
    <xf numFmtId="3" fontId="261" fillId="0" borderId="76" xfId="2612" applyNumberFormat="1" applyFont="1" applyFill="1" applyBorder="1" applyAlignment="1">
      <alignment horizontal="right" vertical="center"/>
    </xf>
    <xf numFmtId="169" fontId="260" fillId="0" borderId="76" xfId="20514" applyNumberFormat="1" applyFont="1" applyFill="1" applyBorder="1" applyAlignment="1">
      <alignment horizontal="right" vertical="center"/>
    </xf>
    <xf numFmtId="169" fontId="260" fillId="0" borderId="76" xfId="20514" quotePrefix="1" applyNumberFormat="1" applyFont="1" applyFill="1" applyBorder="1" applyAlignment="1">
      <alignment horizontal="right" vertical="center"/>
    </xf>
    <xf numFmtId="3" fontId="261" fillId="0" borderId="76" xfId="1674" applyNumberFormat="1" applyFont="1" applyFill="1" applyBorder="1" applyAlignment="1" applyProtection="1">
      <alignment horizontal="right" vertical="center" wrapText="1"/>
      <protection locked="0"/>
    </xf>
    <xf numFmtId="169" fontId="262" fillId="0" borderId="76" xfId="20514" applyNumberFormat="1" applyFont="1" applyFill="1" applyBorder="1" applyAlignment="1">
      <alignment horizontal="right" vertical="center"/>
    </xf>
    <xf numFmtId="0" fontId="261" fillId="0" borderId="81" xfId="2612" applyFont="1" applyFill="1" applyBorder="1" applyAlignment="1">
      <alignment horizontal="center" vertical="center"/>
    </xf>
    <xf numFmtId="0" fontId="36" fillId="0" borderId="76" xfId="0" applyFont="1" applyFill="1" applyBorder="1" applyAlignment="1">
      <alignment horizontal="center" vertical="center" wrapText="1"/>
    </xf>
    <xf numFmtId="3" fontId="261" fillId="0" borderId="76" xfId="2612" applyNumberFormat="1" applyFont="1" applyBorder="1" applyAlignment="1">
      <alignment horizontal="right" vertical="center"/>
    </xf>
    <xf numFmtId="169" fontId="261" fillId="0" borderId="76" xfId="20514" applyNumberFormat="1" applyFont="1" applyFill="1" applyBorder="1" applyAlignment="1">
      <alignment horizontal="right" vertical="center"/>
    </xf>
    <xf numFmtId="0" fontId="36" fillId="0" borderId="81" xfId="2612" applyFont="1" applyBorder="1" applyAlignment="1">
      <alignment horizontal="center" vertical="center"/>
    </xf>
    <xf numFmtId="0" fontId="36" fillId="0" borderId="76" xfId="20513" applyFont="1" applyFill="1" applyBorder="1" applyAlignment="1">
      <alignment horizontal="left" vertical="center" wrapText="1"/>
    </xf>
    <xf numFmtId="0" fontId="36" fillId="0" borderId="76" xfId="20513" applyFont="1" applyFill="1" applyBorder="1" applyAlignment="1">
      <alignment horizontal="center" vertical="center" wrapText="1"/>
    </xf>
    <xf numFmtId="3" fontId="36" fillId="0" borderId="76" xfId="2612" applyNumberFormat="1" applyFont="1" applyFill="1" applyBorder="1" applyAlignment="1">
      <alignment horizontal="right" vertical="center" wrapText="1"/>
    </xf>
    <xf numFmtId="3" fontId="36" fillId="0" borderId="76" xfId="1674" applyNumberFormat="1" applyFont="1" applyFill="1" applyBorder="1" applyAlignment="1" applyProtection="1">
      <alignment horizontal="right" vertical="center" wrapText="1"/>
      <protection locked="0"/>
    </xf>
    <xf numFmtId="0" fontId="261" fillId="0" borderId="76" xfId="2612" quotePrefix="1" applyFont="1" applyFill="1" applyBorder="1" applyAlignment="1">
      <alignment horizontal="center" vertical="center"/>
    </xf>
    <xf numFmtId="0" fontId="36" fillId="0" borderId="76" xfId="2612" applyFont="1" applyFill="1" applyBorder="1" applyAlignment="1">
      <alignment horizontal="center" vertical="center" wrapText="1"/>
    </xf>
    <xf numFmtId="0" fontId="260" fillId="0" borderId="76" xfId="0" applyFont="1" applyFill="1" applyBorder="1"/>
    <xf numFmtId="0" fontId="260" fillId="0" borderId="76" xfId="20514" applyNumberFormat="1" applyFont="1" applyFill="1" applyBorder="1" applyAlignment="1">
      <alignment horizontal="right"/>
    </xf>
    <xf numFmtId="169" fontId="260" fillId="0" borderId="76" xfId="20514" quotePrefix="1" applyNumberFormat="1" applyFont="1" applyFill="1" applyBorder="1" applyAlignment="1">
      <alignment horizontal="right"/>
    </xf>
    <xf numFmtId="0" fontId="36" fillId="0" borderId="76" xfId="2612" quotePrefix="1" applyFont="1" applyFill="1" applyBorder="1" applyAlignment="1">
      <alignment horizontal="center" vertical="center"/>
    </xf>
    <xf numFmtId="175" fontId="36" fillId="0" borderId="76" xfId="20514" applyNumberFormat="1" applyFont="1" applyFill="1" applyBorder="1" applyAlignment="1">
      <alignment horizontal="left" vertical="center" wrapText="1"/>
    </xf>
    <xf numFmtId="175" fontId="36" fillId="0" borderId="76" xfId="20514" applyNumberFormat="1" applyFont="1" applyFill="1" applyBorder="1" applyAlignment="1">
      <alignment horizontal="center" vertical="center" wrapText="1"/>
    </xf>
    <xf numFmtId="0" fontId="36" fillId="0" borderId="76" xfId="0" applyFont="1" applyFill="1" applyBorder="1" applyAlignment="1">
      <alignment vertical="center" wrapText="1"/>
    </xf>
    <xf numFmtId="0" fontId="261" fillId="66" borderId="76" xfId="0" applyFont="1" applyFill="1" applyBorder="1" applyAlignment="1">
      <alignment vertical="center" wrapText="1"/>
    </xf>
    <xf numFmtId="0" fontId="261" fillId="0" borderId="76" xfId="20513" applyFont="1" applyFill="1" applyBorder="1" applyAlignment="1">
      <alignment horizontal="left" vertical="center" wrapText="1"/>
    </xf>
    <xf numFmtId="0" fontId="261" fillId="0" borderId="76" xfId="2612" applyFont="1" applyFill="1" applyBorder="1" applyAlignment="1">
      <alignment horizontal="center" vertical="center"/>
    </xf>
    <xf numFmtId="0" fontId="261" fillId="0" borderId="76" xfId="2612" applyFont="1" applyFill="1" applyBorder="1" applyAlignment="1">
      <alignment horizontal="justify" vertical="center" wrapText="1"/>
    </xf>
    <xf numFmtId="0" fontId="261" fillId="0" borderId="76" xfId="2612" applyFont="1" applyFill="1" applyBorder="1" applyAlignment="1">
      <alignment horizontal="center" vertical="center" wrapText="1"/>
    </xf>
    <xf numFmtId="3" fontId="261" fillId="0" borderId="76" xfId="2612" applyNumberFormat="1" applyFont="1" applyFill="1" applyBorder="1" applyAlignment="1">
      <alignment horizontal="right" vertical="center" wrapText="1"/>
    </xf>
    <xf numFmtId="169" fontId="261" fillId="0" borderId="76" xfId="20514" applyNumberFormat="1" applyFont="1" applyFill="1" applyBorder="1" applyAlignment="1">
      <alignment horizontal="right" vertical="center" wrapText="1"/>
    </xf>
    <xf numFmtId="0" fontId="261" fillId="0" borderId="76" xfId="20514" applyNumberFormat="1" applyFont="1" applyFill="1" applyBorder="1" applyAlignment="1">
      <alignment horizontal="right" vertical="center" wrapText="1"/>
    </xf>
    <xf numFmtId="169" fontId="261" fillId="0" borderId="76" xfId="2612" applyNumberFormat="1" applyFont="1" applyFill="1" applyBorder="1" applyAlignment="1">
      <alignment horizontal="right" vertical="center" wrapText="1"/>
    </xf>
    <xf numFmtId="169" fontId="261" fillId="0" borderId="76" xfId="20514" applyFont="1" applyFill="1" applyBorder="1" applyAlignment="1">
      <alignment horizontal="right" vertical="center" wrapText="1"/>
    </xf>
    <xf numFmtId="0" fontId="261" fillId="0" borderId="76" xfId="20513" applyFont="1" applyFill="1" applyBorder="1" applyAlignment="1">
      <alignment horizontal="center" vertical="center" wrapText="1"/>
    </xf>
    <xf numFmtId="169" fontId="262" fillId="0" borderId="76" xfId="20514" quotePrefix="1" applyNumberFormat="1" applyFont="1" applyFill="1" applyBorder="1" applyAlignment="1">
      <alignment horizontal="right"/>
    </xf>
    <xf numFmtId="0" fontId="261" fillId="66" borderId="77" xfId="0" applyFont="1" applyFill="1" applyBorder="1" applyAlignment="1">
      <alignment vertical="center" wrapText="1"/>
    </xf>
    <xf numFmtId="0" fontId="261" fillId="0" borderId="77" xfId="0" applyFont="1" applyFill="1" applyBorder="1" applyAlignment="1">
      <alignment horizontal="center" vertical="center" wrapText="1"/>
    </xf>
    <xf numFmtId="0" fontId="269" fillId="66" borderId="76" xfId="0" quotePrefix="1" applyFont="1" applyFill="1" applyBorder="1" applyAlignment="1">
      <alignment horizontal="center" vertical="center"/>
    </xf>
    <xf numFmtId="1" fontId="83" fillId="66" borderId="76" xfId="20518" applyNumberFormat="1" applyFont="1" applyFill="1" applyBorder="1" applyAlignment="1">
      <alignment horizontal="center" vertical="center" wrapText="1"/>
    </xf>
    <xf numFmtId="0" fontId="269" fillId="0" borderId="76" xfId="0" applyFont="1" applyFill="1" applyBorder="1" applyAlignment="1">
      <alignment horizontal="center" vertical="center"/>
    </xf>
    <xf numFmtId="0" fontId="269" fillId="0" borderId="76" xfId="0" applyFont="1" applyFill="1" applyBorder="1" applyAlignment="1">
      <alignment vertical="center" wrapText="1"/>
    </xf>
    <xf numFmtId="0" fontId="81" fillId="0" borderId="76" xfId="20516" applyFont="1" applyFill="1" applyBorder="1" applyAlignment="1">
      <alignment horizontal="center" vertical="center" wrapText="1"/>
    </xf>
    <xf numFmtId="367" fontId="269" fillId="0" borderId="76" xfId="20514" applyNumberFormat="1" applyFont="1" applyFill="1" applyBorder="1" applyAlignment="1">
      <alignment horizontal="center" vertical="center"/>
    </xf>
    <xf numFmtId="3" fontId="264" fillId="0" borderId="76" xfId="20514" applyNumberFormat="1" applyFont="1" applyFill="1" applyBorder="1" applyAlignment="1">
      <alignment horizontal="right" vertical="center" wrapText="1"/>
    </xf>
    <xf numFmtId="0" fontId="272" fillId="0" borderId="0" xfId="0" applyFont="1" applyFill="1"/>
    <xf numFmtId="0" fontId="83" fillId="0" borderId="76" xfId="20513" applyFont="1" applyFill="1" applyBorder="1" applyAlignment="1">
      <alignment horizontal="left" vertical="center" wrapText="1"/>
    </xf>
    <xf numFmtId="0" fontId="81" fillId="0" borderId="76" xfId="20513" applyFont="1" applyFill="1" applyBorder="1" applyAlignment="1">
      <alignment horizontal="center" vertical="center" wrapText="1"/>
    </xf>
    <xf numFmtId="0" fontId="36" fillId="0" borderId="81" xfId="2612" applyFont="1" applyFill="1" applyBorder="1" applyAlignment="1">
      <alignment horizontal="center" vertical="center"/>
    </xf>
    <xf numFmtId="0" fontId="264" fillId="0" borderId="76" xfId="2612" applyFont="1" applyFill="1" applyBorder="1" applyAlignment="1">
      <alignment horizontal="center" vertical="center"/>
    </xf>
    <xf numFmtId="0" fontId="264" fillId="0" borderId="76" xfId="2612" applyFont="1" applyFill="1" applyBorder="1" applyAlignment="1">
      <alignment vertical="center" wrapText="1"/>
    </xf>
    <xf numFmtId="0" fontId="81" fillId="0" borderId="76" xfId="2612" applyFont="1" applyFill="1" applyBorder="1" applyAlignment="1">
      <alignment horizontal="center" vertical="center" wrapText="1"/>
    </xf>
    <xf numFmtId="367" fontId="264" fillId="0" borderId="76" xfId="20514" applyNumberFormat="1" applyFont="1" applyFill="1" applyBorder="1" applyAlignment="1">
      <alignment horizontal="center" vertical="center"/>
    </xf>
    <xf numFmtId="3" fontId="264" fillId="0" borderId="76" xfId="2612" applyNumberFormat="1" applyFont="1" applyFill="1" applyBorder="1" applyAlignment="1">
      <alignment horizontal="right" vertical="center"/>
    </xf>
    <xf numFmtId="0" fontId="274" fillId="0" borderId="0" xfId="0" applyFont="1" applyFill="1"/>
    <xf numFmtId="0" fontId="83" fillId="0" borderId="76" xfId="2612" quotePrefix="1" applyFont="1" applyFill="1" applyBorder="1" applyAlignment="1">
      <alignment horizontal="center" vertical="center"/>
    </xf>
    <xf numFmtId="367" fontId="83" fillId="0" borderId="76" xfId="20514" applyNumberFormat="1" applyFont="1" applyFill="1" applyBorder="1" applyAlignment="1">
      <alignment horizontal="center" vertical="center"/>
    </xf>
    <xf numFmtId="3" fontId="83" fillId="0" borderId="76" xfId="2612" applyNumberFormat="1" applyFont="1" applyFill="1" applyBorder="1" applyAlignment="1">
      <alignment horizontal="right" vertical="center"/>
    </xf>
    <xf numFmtId="367" fontId="227" fillId="0" borderId="76" xfId="20514" applyNumberFormat="1" applyFont="1" applyFill="1" applyBorder="1" applyAlignment="1">
      <alignment horizontal="center" vertical="center"/>
    </xf>
    <xf numFmtId="3" fontId="83" fillId="0" borderId="76" xfId="20514" applyNumberFormat="1" applyFont="1" applyFill="1" applyBorder="1" applyAlignment="1">
      <alignment horizontal="right" vertical="center" wrapText="1"/>
    </xf>
    <xf numFmtId="0" fontId="264" fillId="0" borderId="76" xfId="20516" applyFont="1" applyFill="1" applyBorder="1" applyAlignment="1">
      <alignment horizontal="center" vertical="center" wrapText="1"/>
    </xf>
    <xf numFmtId="0" fontId="83" fillId="0" borderId="76" xfId="20516" applyFont="1" applyFill="1" applyBorder="1" applyAlignment="1">
      <alignment horizontal="center" vertical="center" wrapText="1"/>
    </xf>
    <xf numFmtId="0" fontId="83" fillId="0" borderId="76" xfId="2612" applyFont="1" applyFill="1" applyBorder="1" applyAlignment="1">
      <alignment horizontal="center" vertical="center"/>
    </xf>
    <xf numFmtId="3" fontId="83" fillId="0" borderId="76" xfId="2612" applyNumberFormat="1" applyFont="1" applyFill="1" applyBorder="1" applyAlignment="1">
      <alignment horizontal="right" vertical="center" wrapText="1"/>
    </xf>
    <xf numFmtId="0" fontId="264" fillId="0" borderId="76" xfId="2612" quotePrefix="1" applyFont="1" applyFill="1" applyBorder="1" applyAlignment="1">
      <alignment horizontal="center" vertical="center"/>
    </xf>
    <xf numFmtId="0" fontId="264" fillId="0" borderId="76" xfId="2612" applyFont="1" applyFill="1" applyBorder="1" applyAlignment="1">
      <alignment horizontal="justify" vertical="center" wrapText="1"/>
    </xf>
    <xf numFmtId="367" fontId="264" fillId="0" borderId="76" xfId="20514" applyNumberFormat="1" applyFont="1" applyFill="1" applyBorder="1" applyAlignment="1">
      <alignment horizontal="center" vertical="center" wrapText="1"/>
    </xf>
    <xf numFmtId="3" fontId="264" fillId="0" borderId="76" xfId="2612" applyNumberFormat="1" applyFont="1" applyFill="1" applyBorder="1" applyAlignment="1">
      <alignment horizontal="right" vertical="center" wrapText="1"/>
    </xf>
    <xf numFmtId="0" fontId="83" fillId="0" borderId="76" xfId="2612" applyFont="1" applyFill="1" applyBorder="1" applyAlignment="1">
      <alignment horizontal="justify" vertical="center" wrapText="1"/>
    </xf>
    <xf numFmtId="0" fontId="282" fillId="0" borderId="76" xfId="2612" quotePrefix="1" applyFont="1" applyFill="1" applyBorder="1" applyAlignment="1">
      <alignment horizontal="center" vertical="center"/>
    </xf>
    <xf numFmtId="0" fontId="283" fillId="0" borderId="76" xfId="2612" applyFont="1" applyFill="1" applyBorder="1" applyAlignment="1">
      <alignment horizontal="center" vertical="center" wrapText="1"/>
    </xf>
    <xf numFmtId="367" fontId="282" fillId="0" borderId="76" xfId="20514" applyNumberFormat="1" applyFont="1" applyFill="1" applyBorder="1" applyAlignment="1">
      <alignment horizontal="center" vertical="center" wrapText="1"/>
    </xf>
    <xf numFmtId="3" fontId="282" fillId="0" borderId="76" xfId="2612" applyNumberFormat="1" applyFont="1" applyFill="1" applyBorder="1" applyAlignment="1">
      <alignment horizontal="right" vertical="center" wrapText="1"/>
    </xf>
    <xf numFmtId="0" fontId="284" fillId="0" borderId="0" xfId="0" applyFont="1" applyFill="1"/>
    <xf numFmtId="0" fontId="227" fillId="0" borderId="76" xfId="0" quotePrefix="1" applyFont="1" applyFill="1" applyBorder="1" applyAlignment="1">
      <alignment horizontal="center" vertical="center"/>
    </xf>
    <xf numFmtId="0" fontId="83" fillId="0" borderId="76" xfId="4615" applyFont="1" applyFill="1" applyBorder="1" applyAlignment="1">
      <alignment horizontal="left" vertical="center" wrapText="1"/>
    </xf>
    <xf numFmtId="0" fontId="264" fillId="66" borderId="76" xfId="0" quotePrefix="1" applyFont="1" applyFill="1" applyBorder="1" applyAlignment="1">
      <alignment horizontal="center" vertical="center"/>
    </xf>
    <xf numFmtId="1" fontId="264" fillId="66" borderId="76" xfId="20518" applyNumberFormat="1" applyFont="1" applyFill="1" applyBorder="1" applyAlignment="1">
      <alignment horizontal="center" vertical="center" wrapText="1"/>
    </xf>
    <xf numFmtId="367" fontId="264" fillId="66" borderId="76" xfId="20514" applyNumberFormat="1" applyFont="1" applyFill="1" applyBorder="1" applyAlignment="1">
      <alignment horizontal="center" vertical="center"/>
    </xf>
    <xf numFmtId="175" fontId="83" fillId="0" borderId="0" xfId="0" applyNumberFormat="1" applyFont="1" applyFill="1"/>
    <xf numFmtId="0" fontId="269" fillId="69" borderId="76" xfId="0" applyFont="1" applyFill="1" applyBorder="1" applyAlignment="1">
      <alignment horizontal="center" vertical="center"/>
    </xf>
    <xf numFmtId="43" fontId="269" fillId="69" borderId="76" xfId="0" applyNumberFormat="1" applyFont="1" applyFill="1" applyBorder="1" applyAlignment="1">
      <alignment horizontal="center" vertical="center"/>
    </xf>
    <xf numFmtId="0" fontId="261" fillId="66" borderId="76" xfId="2612" applyFont="1" applyFill="1" applyBorder="1" applyAlignment="1">
      <alignment horizontal="center" vertical="center"/>
    </xf>
    <xf numFmtId="0" fontId="264" fillId="0" borderId="76" xfId="20518" applyFont="1" applyBorder="1" applyAlignment="1">
      <alignment horizontal="center" vertical="center" wrapText="1"/>
    </xf>
    <xf numFmtId="3" fontId="264" fillId="0" borderId="76" xfId="20518" quotePrefix="1" applyNumberFormat="1" applyFont="1" applyBorder="1" applyAlignment="1">
      <alignment horizontal="center" vertical="center" wrapText="1"/>
    </xf>
    <xf numFmtId="3" fontId="111" fillId="0" borderId="9" xfId="20518" quotePrefix="1" applyNumberFormat="1" applyFont="1" applyBorder="1" applyAlignment="1">
      <alignment horizontal="center" vertical="center" wrapText="1"/>
    </xf>
    <xf numFmtId="0" fontId="264" fillId="0" borderId="9" xfId="20518" applyFont="1" applyBorder="1" applyAlignment="1">
      <alignment horizontal="center" vertical="center" wrapText="1"/>
    </xf>
    <xf numFmtId="0" fontId="270" fillId="0" borderId="9" xfId="20518" applyFont="1" applyBorder="1" applyAlignment="1">
      <alignment horizontal="center" vertical="center" wrapText="1"/>
    </xf>
    <xf numFmtId="3" fontId="264" fillId="0" borderId="9" xfId="20518" quotePrefix="1" applyNumberFormat="1" applyFont="1" applyBorder="1" applyAlignment="1">
      <alignment horizontal="center" vertical="center" wrapText="1"/>
    </xf>
    <xf numFmtId="169" fontId="261" fillId="0" borderId="68" xfId="20514" applyFont="1" applyFill="1" applyBorder="1" applyAlignment="1">
      <alignment horizontal="center" vertical="center"/>
    </xf>
    <xf numFmtId="0" fontId="290" fillId="0" borderId="76" xfId="2612" applyFont="1" applyBorder="1" applyAlignment="1">
      <alignment horizontal="center" vertical="center"/>
    </xf>
    <xf numFmtId="367" fontId="290" fillId="0" borderId="76" xfId="20514" applyNumberFormat="1" applyFont="1" applyBorder="1" applyAlignment="1">
      <alignment horizontal="center" vertical="center"/>
    </xf>
    <xf numFmtId="0" fontId="290" fillId="0" borderId="76" xfId="2612" applyFont="1" applyBorder="1" applyAlignment="1">
      <alignment vertical="center"/>
    </xf>
    <xf numFmtId="0" fontId="283" fillId="0" borderId="76" xfId="20513" applyFont="1" applyBorder="1" applyAlignment="1">
      <alignment horizontal="center" vertical="center" wrapText="1"/>
    </xf>
    <xf numFmtId="367" fontId="279" fillId="0" borderId="76" xfId="20514" applyNumberFormat="1" applyFont="1" applyBorder="1" applyAlignment="1">
      <alignment horizontal="center"/>
    </xf>
    <xf numFmtId="0" fontId="279" fillId="0" borderId="76" xfId="0" applyFont="1" applyBorder="1"/>
    <xf numFmtId="0" fontId="290" fillId="0" borderId="76" xfId="2612" applyFont="1" applyBorder="1" applyAlignment="1">
      <alignment horizontal="justify" vertical="center" wrapText="1"/>
    </xf>
    <xf numFmtId="0" fontId="290" fillId="0" borderId="76" xfId="20513" applyFont="1" applyBorder="1" applyAlignment="1">
      <alignment horizontal="left" vertical="center" wrapText="1"/>
    </xf>
    <xf numFmtId="3" fontId="258" fillId="0" borderId="0" xfId="0" applyNumberFormat="1" applyFont="1"/>
    <xf numFmtId="0" fontId="258" fillId="0" borderId="0" xfId="0" applyFont="1"/>
    <xf numFmtId="0" fontId="261" fillId="70" borderId="76" xfId="2612" quotePrefix="1" applyFont="1" applyFill="1" applyBorder="1" applyAlignment="1">
      <alignment horizontal="center" vertical="center" wrapText="1"/>
    </xf>
    <xf numFmtId="0" fontId="261" fillId="70" borderId="76" xfId="2612" applyFont="1" applyFill="1" applyBorder="1" applyAlignment="1">
      <alignment vertical="center" wrapText="1"/>
    </xf>
    <xf numFmtId="0" fontId="269" fillId="70" borderId="76" xfId="0" applyFont="1" applyFill="1" applyBorder="1" applyAlignment="1">
      <alignment horizontal="center" vertical="center"/>
    </xf>
    <xf numFmtId="367" fontId="269" fillId="70" borderId="76" xfId="20514" applyNumberFormat="1" applyFont="1" applyFill="1" applyBorder="1" applyAlignment="1">
      <alignment horizontal="center" vertical="center"/>
    </xf>
    <xf numFmtId="3" fontId="269" fillId="70" borderId="76" xfId="20514" applyNumberFormat="1" applyFont="1" applyFill="1" applyBorder="1" applyAlignment="1">
      <alignment horizontal="right" vertical="center"/>
    </xf>
    <xf numFmtId="0" fontId="282" fillId="0" borderId="76" xfId="20516" applyFont="1" applyFill="1" applyBorder="1" applyAlignment="1">
      <alignment horizontal="center" vertical="center" wrapText="1"/>
    </xf>
    <xf numFmtId="0" fontId="265" fillId="0" borderId="76" xfId="2612" applyFont="1" applyFill="1" applyBorder="1" applyAlignment="1">
      <alignment horizontal="justify" vertical="center" wrapText="1"/>
    </xf>
    <xf numFmtId="0" fontId="265" fillId="0" borderId="76" xfId="2612" applyFont="1" applyFill="1" applyBorder="1" applyAlignment="1">
      <alignment horizontal="center" vertical="center" wrapText="1"/>
    </xf>
    <xf numFmtId="367" fontId="278" fillId="0" borderId="76" xfId="20514" applyNumberFormat="1" applyFont="1" applyFill="1" applyBorder="1" applyAlignment="1">
      <alignment horizontal="center" vertical="center"/>
    </xf>
    <xf numFmtId="3" fontId="282" fillId="0" borderId="76" xfId="20514" applyNumberFormat="1" applyFont="1" applyFill="1" applyBorder="1" applyAlignment="1">
      <alignment horizontal="right" vertical="center" wrapText="1"/>
    </xf>
    <xf numFmtId="0" fontId="279" fillId="0" borderId="0" xfId="0" applyFont="1" applyFill="1"/>
    <xf numFmtId="169" fontId="83" fillId="66" borderId="76" xfId="20514" applyFont="1" applyFill="1" applyBorder="1" applyAlignment="1">
      <alignment horizontal="center" vertical="center" wrapText="1"/>
    </xf>
    <xf numFmtId="169" fontId="272" fillId="0" borderId="0" xfId="20514" applyFont="1" applyAlignment="1">
      <alignment horizontal="center"/>
    </xf>
    <xf numFmtId="169" fontId="264" fillId="66" borderId="76" xfId="20514" applyFont="1" applyFill="1" applyBorder="1" applyAlignment="1">
      <alignment vertical="center"/>
    </xf>
    <xf numFmtId="368" fontId="269" fillId="68" borderId="76" xfId="20514" applyNumberFormat="1" applyFont="1" applyFill="1" applyBorder="1" applyAlignment="1">
      <alignment horizontal="center" vertical="center"/>
    </xf>
    <xf numFmtId="169" fontId="264" fillId="0" borderId="9" xfId="20514" quotePrefix="1" applyFont="1" applyBorder="1" applyAlignment="1">
      <alignment horizontal="center" vertical="center" wrapText="1"/>
    </xf>
    <xf numFmtId="169" fontId="264" fillId="69" borderId="9" xfId="20514" applyFont="1" applyFill="1" applyBorder="1" applyAlignment="1">
      <alignment horizontal="center" vertical="center" wrapText="1"/>
    </xf>
    <xf numFmtId="169" fontId="83" fillId="66" borderId="76" xfId="20514" applyFont="1" applyFill="1" applyBorder="1" applyAlignment="1">
      <alignment vertical="center"/>
    </xf>
    <xf numFmtId="169" fontId="269" fillId="69" borderId="76" xfId="20514" applyFont="1" applyFill="1" applyBorder="1" applyAlignment="1">
      <alignment horizontal="center" vertical="center"/>
    </xf>
    <xf numFmtId="169" fontId="83" fillId="0" borderId="0" xfId="0" applyNumberFormat="1" applyFont="1" applyFill="1"/>
    <xf numFmtId="169" fontId="83" fillId="0" borderId="68" xfId="20518" applyNumberFormat="1" applyFont="1" applyBorder="1" applyAlignment="1">
      <alignment horizontal="center" vertical="center" wrapText="1"/>
    </xf>
    <xf numFmtId="169" fontId="264" fillId="0" borderId="9" xfId="20518" quotePrefix="1" applyNumberFormat="1" applyFont="1" applyBorder="1" applyAlignment="1">
      <alignment horizontal="center" vertical="center" wrapText="1"/>
    </xf>
    <xf numFmtId="169" fontId="264" fillId="69" borderId="9" xfId="20514" applyNumberFormat="1" applyFont="1" applyFill="1" applyBorder="1" applyAlignment="1">
      <alignment horizontal="center" vertical="center" wrapText="1"/>
    </xf>
    <xf numFmtId="169" fontId="264" fillId="67" borderId="68" xfId="0" applyNumberFormat="1" applyFont="1" applyFill="1" applyBorder="1" applyAlignment="1">
      <alignment horizontal="center" vertical="center"/>
    </xf>
    <xf numFmtId="169" fontId="264" fillId="66" borderId="68" xfId="0" applyNumberFormat="1" applyFont="1" applyFill="1" applyBorder="1" applyAlignment="1">
      <alignment vertical="center"/>
    </xf>
    <xf numFmtId="169" fontId="264" fillId="66" borderId="68" xfId="0" applyNumberFormat="1" applyFont="1" applyFill="1" applyBorder="1" applyAlignment="1">
      <alignment horizontal="center" vertical="center"/>
    </xf>
    <xf numFmtId="169" fontId="264" fillId="66" borderId="68" xfId="20514" applyNumberFormat="1" applyFont="1" applyFill="1" applyBorder="1" applyAlignment="1">
      <alignment horizontal="center" vertical="center"/>
    </xf>
    <xf numFmtId="169" fontId="269" fillId="69" borderId="76" xfId="0" applyNumberFormat="1" applyFont="1" applyFill="1" applyBorder="1" applyAlignment="1">
      <alignment horizontal="center" vertical="center"/>
    </xf>
    <xf numFmtId="169" fontId="264" fillId="0" borderId="76" xfId="20514" applyNumberFormat="1" applyFont="1" applyFill="1" applyBorder="1"/>
    <xf numFmtId="169" fontId="264" fillId="68" borderId="76" xfId="20514" applyNumberFormat="1" applyFont="1" applyFill="1" applyBorder="1"/>
    <xf numFmtId="0" fontId="285" fillId="66" borderId="0" xfId="0" applyFont="1" applyFill="1" applyAlignment="1">
      <alignment vertical="center"/>
    </xf>
    <xf numFmtId="243" fontId="288" fillId="0" borderId="0" xfId="20514" applyNumberFormat="1" applyFont="1"/>
    <xf numFmtId="169" fontId="264" fillId="0" borderId="68" xfId="20518" quotePrefix="1" applyNumberFormat="1" applyFont="1" applyBorder="1" applyAlignment="1">
      <alignment horizontal="center" vertical="center" wrapText="1"/>
    </xf>
    <xf numFmtId="175" fontId="264" fillId="0" borderId="68" xfId="1599" applyNumberFormat="1" applyFont="1" applyFill="1" applyBorder="1" applyAlignment="1">
      <alignment horizontal="center" vertical="center" wrapText="1"/>
    </xf>
    <xf numFmtId="169" fontId="264" fillId="0" borderId="68" xfId="20514" applyFont="1" applyFill="1" applyBorder="1" applyAlignment="1">
      <alignment horizontal="center" vertical="center" wrapText="1"/>
    </xf>
    <xf numFmtId="169" fontId="264" fillId="0" borderId="68" xfId="1599" applyNumberFormat="1" applyFont="1" applyFill="1" applyBorder="1" applyAlignment="1">
      <alignment horizontal="center" vertical="center" wrapText="1"/>
    </xf>
    <xf numFmtId="169" fontId="83" fillId="0" borderId="68" xfId="20514" applyFont="1" applyFill="1" applyBorder="1" applyAlignment="1">
      <alignment vertical="center"/>
    </xf>
    <xf numFmtId="169" fontId="83" fillId="0" borderId="68" xfId="0" applyNumberFormat="1" applyFont="1" applyFill="1" applyBorder="1" applyAlignment="1">
      <alignment vertical="center"/>
    </xf>
    <xf numFmtId="169" fontId="264" fillId="0" borderId="68" xfId="0" applyNumberFormat="1" applyFont="1" applyFill="1" applyBorder="1" applyAlignment="1">
      <alignment vertical="center"/>
    </xf>
    <xf numFmtId="169" fontId="264" fillId="0" borderId="68" xfId="20514" applyFont="1" applyFill="1" applyBorder="1" applyAlignment="1">
      <alignment horizontal="center" vertical="center"/>
    </xf>
    <xf numFmtId="169" fontId="264" fillId="0" borderId="68" xfId="0" applyNumberFormat="1" applyFont="1" applyFill="1" applyBorder="1" applyAlignment="1">
      <alignment horizontal="center" vertical="center"/>
    </xf>
    <xf numFmtId="243" fontId="264" fillId="0" borderId="68" xfId="0" applyNumberFormat="1" applyFont="1" applyFill="1" applyBorder="1" applyAlignment="1">
      <alignment horizontal="center" vertical="center"/>
    </xf>
    <xf numFmtId="169" fontId="83" fillId="0" borderId="68" xfId="20514" applyFont="1" applyFill="1" applyBorder="1" applyAlignment="1">
      <alignment horizontal="center" vertical="center"/>
    </xf>
    <xf numFmtId="169" fontId="83" fillId="0" borderId="76" xfId="20514" applyFont="1" applyFill="1" applyBorder="1" applyAlignment="1">
      <alignment horizontal="center" vertical="center"/>
    </xf>
    <xf numFmtId="169" fontId="83" fillId="0" borderId="68" xfId="0" applyNumberFormat="1" applyFont="1" applyFill="1" applyBorder="1" applyAlignment="1">
      <alignment horizontal="center" vertical="center"/>
    </xf>
    <xf numFmtId="169" fontId="36" fillId="0" borderId="68" xfId="0" applyNumberFormat="1" applyFont="1" applyFill="1" applyBorder="1" applyAlignment="1">
      <alignment horizontal="center" vertical="center"/>
    </xf>
    <xf numFmtId="169" fontId="264" fillId="0" borderId="68" xfId="20514" applyNumberFormat="1" applyFont="1" applyFill="1" applyBorder="1" applyAlignment="1">
      <alignment vertical="center"/>
    </xf>
    <xf numFmtId="243" fontId="264" fillId="0" borderId="68" xfId="0" applyNumberFormat="1" applyFont="1" applyFill="1" applyBorder="1" applyAlignment="1">
      <alignment vertical="center"/>
    </xf>
    <xf numFmtId="169" fontId="83" fillId="0" borderId="76" xfId="20514" applyNumberFormat="1" applyFont="1" applyFill="1" applyBorder="1"/>
    <xf numFmtId="169" fontId="83" fillId="0" borderId="76" xfId="20514" applyNumberFormat="1" applyFont="1" applyFill="1" applyBorder="1" applyAlignment="1">
      <alignment vertical="center"/>
    </xf>
    <xf numFmtId="43" fontId="264" fillId="0" borderId="0" xfId="0" applyNumberFormat="1" applyFont="1" applyFill="1" applyAlignment="1">
      <alignment vertical="center"/>
    </xf>
    <xf numFmtId="367" fontId="36" fillId="0" borderId="76" xfId="20514" applyNumberFormat="1" applyFont="1" applyFill="1" applyBorder="1" applyAlignment="1">
      <alignment horizontal="right" vertical="center"/>
    </xf>
    <xf numFmtId="3" fontId="36" fillId="0" borderId="76" xfId="2612" quotePrefix="1" applyNumberFormat="1" applyFont="1" applyFill="1" applyBorder="1" applyAlignment="1">
      <alignment horizontal="center" vertical="center" wrapText="1"/>
    </xf>
    <xf numFmtId="0" fontId="258" fillId="0" borderId="0" xfId="0" applyFont="1" applyFill="1"/>
    <xf numFmtId="367" fontId="261" fillId="0" borderId="76" xfId="20514" applyNumberFormat="1" applyFont="1" applyFill="1" applyBorder="1" applyAlignment="1">
      <alignment horizontal="right" vertical="center"/>
    </xf>
    <xf numFmtId="0" fontId="288" fillId="0" borderId="0" xfId="0" applyFont="1" applyFill="1"/>
    <xf numFmtId="367" fontId="36" fillId="0" borderId="76" xfId="20514" applyNumberFormat="1" applyFont="1" applyFill="1" applyBorder="1" applyAlignment="1" applyProtection="1">
      <alignment horizontal="right" vertical="center" wrapText="1"/>
      <protection locked="0"/>
    </xf>
    <xf numFmtId="3" fontId="36" fillId="0" borderId="76" xfId="2612" applyNumberFormat="1" applyFont="1" applyFill="1" applyBorder="1" applyAlignment="1">
      <alignment horizontal="right" vertical="center"/>
    </xf>
    <xf numFmtId="169" fontId="261" fillId="66" borderId="68" xfId="20514" applyFont="1" applyFill="1" applyBorder="1" applyAlignment="1">
      <alignment horizontal="center" vertical="center"/>
    </xf>
    <xf numFmtId="169" fontId="269" fillId="0" borderId="76" xfId="20514" applyFont="1" applyFill="1" applyBorder="1" applyAlignment="1">
      <alignment horizontal="center" vertical="center"/>
    </xf>
    <xf numFmtId="169" fontId="269" fillId="70" borderId="76" xfId="20514" applyFont="1" applyFill="1" applyBorder="1" applyAlignment="1">
      <alignment horizontal="center" vertical="center"/>
    </xf>
    <xf numFmtId="4" fontId="83" fillId="66" borderId="76" xfId="0" applyNumberFormat="1" applyFont="1" applyFill="1" applyBorder="1" applyAlignment="1">
      <alignment horizontal="right" vertical="center" wrapText="1"/>
    </xf>
    <xf numFmtId="43" fontId="83" fillId="0" borderId="0" xfId="0" applyNumberFormat="1" applyFont="1" applyFill="1"/>
    <xf numFmtId="43" fontId="264" fillId="0" borderId="9" xfId="20518" quotePrefix="1" applyNumberFormat="1" applyFont="1" applyBorder="1" applyAlignment="1">
      <alignment horizontal="center" vertical="center" wrapText="1"/>
    </xf>
    <xf numFmtId="0" fontId="292" fillId="0" borderId="0" xfId="0" applyFont="1"/>
    <xf numFmtId="169" fontId="264" fillId="0" borderId="68" xfId="20514" applyNumberFormat="1" applyFont="1" applyFill="1" applyBorder="1" applyAlignment="1">
      <alignment horizontal="center" vertical="center"/>
    </xf>
    <xf numFmtId="169" fontId="264" fillId="66" borderId="76" xfId="20514" applyFont="1" applyFill="1" applyBorder="1" applyAlignment="1">
      <alignment horizontal="center" vertical="center" wrapText="1"/>
    </xf>
    <xf numFmtId="367" fontId="285" fillId="66" borderId="0" xfId="20514" applyNumberFormat="1" applyFont="1" applyFill="1" applyAlignment="1">
      <alignment vertical="center"/>
    </xf>
    <xf numFmtId="367" fontId="227" fillId="66" borderId="76" xfId="20514" applyNumberFormat="1" applyFont="1" applyFill="1" applyBorder="1" applyAlignment="1">
      <alignment horizontal="center"/>
    </xf>
    <xf numFmtId="367" fontId="83" fillId="0" borderId="76" xfId="20514" applyNumberFormat="1" applyFont="1" applyBorder="1" applyAlignment="1">
      <alignment horizontal="center"/>
    </xf>
    <xf numFmtId="367" fontId="272" fillId="0" borderId="76" xfId="20514" applyNumberFormat="1" applyFont="1" applyBorder="1" applyAlignment="1">
      <alignment horizontal="center"/>
    </xf>
    <xf numFmtId="1" fontId="81" fillId="0" borderId="79" xfId="20518" applyNumberFormat="1"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horizontal="center" vertical="center" wrapText="1"/>
    </xf>
    <xf numFmtId="0" fontId="264" fillId="0" borderId="0" xfId="0" applyFont="1" applyFill="1" applyAlignment="1">
      <alignment horizontal="center" vertical="center"/>
    </xf>
    <xf numFmtId="0" fontId="83" fillId="66" borderId="76" xfId="0" applyFont="1" applyFill="1" applyBorder="1" applyAlignment="1">
      <alignment vertical="center"/>
    </xf>
    <xf numFmtId="0" fontId="83" fillId="0" borderId="68" xfId="0" quotePrefix="1" applyFont="1" applyFill="1" applyBorder="1" applyAlignment="1">
      <alignment horizontal="center" vertical="center"/>
    </xf>
    <xf numFmtId="0" fontId="83" fillId="0" borderId="68" xfId="0" applyFont="1" applyFill="1" applyBorder="1" applyAlignment="1">
      <alignment horizontal="left" vertical="center" wrapText="1"/>
    </xf>
    <xf numFmtId="0" fontId="81" fillId="0" borderId="68" xfId="0" applyFont="1" applyFill="1" applyBorder="1" applyAlignment="1">
      <alignment horizontal="center" vertical="center" wrapText="1"/>
    </xf>
    <xf numFmtId="0" fontId="83" fillId="0" borderId="68" xfId="0" applyFont="1" applyFill="1" applyBorder="1" applyAlignment="1">
      <alignment horizontal="center" vertical="center" wrapText="1"/>
    </xf>
    <xf numFmtId="0" fontId="268" fillId="0" borderId="68" xfId="0" applyFont="1" applyFill="1" applyBorder="1" applyAlignment="1">
      <alignment vertical="center" wrapText="1"/>
    </xf>
    <xf numFmtId="0" fontId="83" fillId="0" borderId="68" xfId="0" applyFont="1" applyFill="1" applyBorder="1" applyAlignment="1">
      <alignment vertical="center"/>
    </xf>
    <xf numFmtId="0" fontId="83" fillId="0" borderId="68" xfId="0" applyFont="1" applyFill="1" applyBorder="1" applyAlignment="1">
      <alignment horizontal="center" vertical="center"/>
    </xf>
    <xf numFmtId="1" fontId="83" fillId="0" borderId="68" xfId="20518" applyNumberFormat="1" applyFont="1" applyFill="1" applyBorder="1" applyAlignment="1">
      <alignment vertical="center" wrapText="1"/>
    </xf>
    <xf numFmtId="0" fontId="81" fillId="0" borderId="68" xfId="0" applyFont="1" applyFill="1" applyBorder="1" applyAlignment="1">
      <alignment horizontal="center" vertical="center"/>
    </xf>
    <xf numFmtId="3" fontId="83" fillId="0" borderId="68" xfId="20518" applyNumberFormat="1" applyFont="1" applyFill="1" applyBorder="1" applyAlignment="1">
      <alignment horizontal="center" vertical="center" wrapText="1"/>
    </xf>
    <xf numFmtId="3" fontId="83" fillId="0" borderId="68" xfId="20518" quotePrefix="1" applyNumberFormat="1" applyFont="1" applyFill="1" applyBorder="1" applyAlignment="1">
      <alignment horizontal="center" vertical="center" wrapText="1"/>
    </xf>
    <xf numFmtId="355" fontId="83" fillId="0" borderId="68" xfId="0" applyNumberFormat="1" applyFont="1" applyFill="1" applyBorder="1" applyAlignment="1">
      <alignment horizontal="left" vertical="center" wrapText="1"/>
    </xf>
    <xf numFmtId="1" fontId="83" fillId="0" borderId="68" xfId="20518" applyNumberFormat="1" applyFont="1" applyFill="1" applyBorder="1" applyAlignment="1">
      <alignment horizontal="center" vertical="center" wrapText="1"/>
    </xf>
    <xf numFmtId="355" fontId="83" fillId="0" borderId="68" xfId="0" applyNumberFormat="1" applyFont="1" applyFill="1" applyBorder="1" applyAlignment="1">
      <alignment horizontal="center" vertical="center" wrapText="1"/>
    </xf>
    <xf numFmtId="0" fontId="36" fillId="0" borderId="68" xfId="0" applyFont="1" applyFill="1" applyBorder="1" applyAlignment="1">
      <alignment horizontal="center" vertical="center"/>
    </xf>
    <xf numFmtId="0" fontId="264" fillId="0" borderId="68" xfId="0" applyFont="1" applyFill="1" applyBorder="1" applyAlignment="1">
      <alignment vertical="center"/>
    </xf>
    <xf numFmtId="0" fontId="264" fillId="0" borderId="68" xfId="0" applyFont="1" applyFill="1" applyBorder="1" applyAlignment="1">
      <alignment horizontal="center" vertical="center"/>
    </xf>
    <xf numFmtId="3" fontId="83" fillId="0" borderId="68" xfId="20518" applyNumberFormat="1" applyFont="1" applyFill="1" applyBorder="1" applyAlignment="1">
      <alignment horizontal="left" vertical="center" wrapText="1"/>
    </xf>
    <xf numFmtId="0" fontId="81" fillId="0" borderId="68" xfId="0" quotePrefix="1" applyFont="1" applyFill="1" applyBorder="1" applyAlignment="1">
      <alignment horizontal="center" vertical="center" wrapText="1"/>
    </xf>
    <xf numFmtId="0" fontId="268" fillId="0" borderId="75" xfId="0" applyFont="1" applyFill="1" applyBorder="1" applyAlignment="1">
      <alignment horizontal="center" vertical="center" wrapText="1"/>
    </xf>
    <xf numFmtId="3" fontId="83" fillId="0" borderId="68" xfId="0" applyNumberFormat="1" applyFont="1" applyFill="1" applyBorder="1" applyAlignment="1">
      <alignment horizontal="right" vertical="center" wrapText="1"/>
    </xf>
    <xf numFmtId="0" fontId="268" fillId="0" borderId="68" xfId="0" quotePrefix="1" applyFont="1" applyFill="1" applyBorder="1" applyAlignment="1">
      <alignment horizontal="center" vertical="center" wrapText="1"/>
    </xf>
    <xf numFmtId="243" fontId="83" fillId="0" borderId="68" xfId="20514" applyNumberFormat="1" applyFont="1" applyFill="1" applyBorder="1" applyAlignment="1">
      <alignment horizontal="center" vertical="center" wrapText="1"/>
    </xf>
    <xf numFmtId="0" fontId="83" fillId="0" borderId="0" xfId="0" applyFont="1" applyFill="1" applyAlignment="1">
      <alignment horizontal="center" vertical="center"/>
    </xf>
    <xf numFmtId="0" fontId="83" fillId="0" borderId="68" xfId="0" quotePrefix="1" applyFont="1" applyFill="1" applyBorder="1" applyAlignment="1">
      <alignment horizontal="left" vertical="center" wrapText="1"/>
    </xf>
    <xf numFmtId="0" fontId="264" fillId="0" borderId="68" xfId="0" applyFont="1" applyFill="1" applyBorder="1" applyAlignment="1">
      <alignment horizontal="left" vertical="center"/>
    </xf>
    <xf numFmtId="0" fontId="111" fillId="0" borderId="68" xfId="0" applyFont="1" applyFill="1" applyBorder="1" applyAlignment="1">
      <alignment horizontal="center" vertical="center"/>
    </xf>
    <xf numFmtId="0" fontId="270" fillId="0" borderId="68" xfId="0" applyFont="1" applyFill="1" applyBorder="1" applyAlignment="1">
      <alignment horizontal="center" vertical="center"/>
    </xf>
    <xf numFmtId="0" fontId="268" fillId="0" borderId="68" xfId="0" applyFont="1" applyFill="1" applyBorder="1" applyAlignment="1">
      <alignment horizontal="center" vertical="center" wrapText="1"/>
    </xf>
    <xf numFmtId="0" fontId="264" fillId="0" borderId="68" xfId="0" quotePrefix="1" applyFont="1" applyFill="1" applyBorder="1" applyAlignment="1">
      <alignment horizontal="center" vertical="center" wrapText="1"/>
    </xf>
    <xf numFmtId="0" fontId="264" fillId="0" borderId="68" xfId="0" applyFont="1" applyFill="1" applyBorder="1" applyAlignment="1">
      <alignment horizontal="left" vertical="center" wrapText="1"/>
    </xf>
    <xf numFmtId="0" fontId="111" fillId="0" borderId="68" xfId="0" applyFont="1" applyFill="1" applyBorder="1" applyAlignment="1">
      <alignment vertical="center"/>
    </xf>
    <xf numFmtId="0" fontId="270" fillId="0" borderId="68" xfId="0" applyFont="1" applyFill="1" applyBorder="1" applyAlignment="1">
      <alignment vertical="center"/>
    </xf>
    <xf numFmtId="0" fontId="83" fillId="0" borderId="68" xfId="0" quotePrefix="1" applyFont="1" applyFill="1" applyBorder="1" applyAlignment="1">
      <alignment horizontal="center" vertical="center" wrapText="1"/>
    </xf>
    <xf numFmtId="0" fontId="83" fillId="0" borderId="68" xfId="0" quotePrefix="1" applyFont="1" applyFill="1" applyBorder="1" applyAlignment="1">
      <alignment vertical="center" wrapText="1"/>
    </xf>
    <xf numFmtId="0" fontId="83" fillId="0" borderId="68" xfId="20517" applyFont="1" applyFill="1" applyBorder="1" applyAlignment="1">
      <alignment horizontal="center" vertical="center" wrapText="1"/>
    </xf>
    <xf numFmtId="243" fontId="83" fillId="0" borderId="68" xfId="0" applyNumberFormat="1" applyFont="1" applyFill="1" applyBorder="1" applyAlignment="1">
      <alignment vertical="center"/>
    </xf>
    <xf numFmtId="175" fontId="36" fillId="0" borderId="68" xfId="0" applyNumberFormat="1" applyFont="1" applyFill="1" applyBorder="1" applyAlignment="1">
      <alignment horizontal="center" vertical="center"/>
    </xf>
    <xf numFmtId="167" fontId="83" fillId="0" borderId="68" xfId="0" applyNumberFormat="1" applyFont="1" applyFill="1" applyBorder="1" applyAlignment="1">
      <alignment vertical="center"/>
    </xf>
    <xf numFmtId="0" fontId="36" fillId="0" borderId="76" xfId="4615" applyFont="1" applyFill="1" applyBorder="1" applyAlignment="1">
      <alignment horizontal="left" vertical="center" wrapText="1"/>
    </xf>
    <xf numFmtId="0" fontId="0" fillId="0" borderId="0" xfId="0" applyFont="1" applyFill="1"/>
    <xf numFmtId="367" fontId="0" fillId="0" borderId="0" xfId="20514" applyNumberFormat="1" applyFont="1" applyFill="1"/>
    <xf numFmtId="252" fontId="272" fillId="0" borderId="0" xfId="0" applyNumberFormat="1" applyFont="1" applyFill="1"/>
    <xf numFmtId="0" fontId="83" fillId="0" borderId="76" xfId="0" applyFont="1" applyFill="1" applyBorder="1" applyAlignment="1">
      <alignment vertical="center"/>
    </xf>
    <xf numFmtId="43" fontId="83" fillId="66" borderId="0" xfId="0" applyNumberFormat="1" applyFont="1" applyFill="1"/>
    <xf numFmtId="175" fontId="83" fillId="66" borderId="0" xfId="0" applyNumberFormat="1" applyFont="1" applyFill="1"/>
    <xf numFmtId="43" fontId="264" fillId="66" borderId="0" xfId="0" applyNumberFormat="1" applyFont="1" applyFill="1"/>
    <xf numFmtId="252" fontId="272" fillId="0" borderId="0" xfId="0" applyNumberFormat="1" applyFont="1"/>
    <xf numFmtId="169" fontId="269" fillId="0" borderId="0" xfId="20514" applyFont="1" applyAlignment="1">
      <alignment horizontal="center"/>
    </xf>
    <xf numFmtId="0" fontId="81" fillId="0" borderId="9" xfId="0" applyFont="1" applyFill="1" applyBorder="1" applyAlignment="1">
      <alignment horizontal="center" vertical="center" wrapText="1"/>
    </xf>
    <xf numFmtId="0" fontId="81" fillId="0" borderId="76" xfId="0" applyFont="1" applyFill="1" applyBorder="1" applyAlignment="1">
      <alignment horizontal="center" vertical="center" wrapText="1"/>
    </xf>
    <xf numFmtId="0" fontId="278" fillId="66" borderId="76" xfId="0" quotePrefix="1" applyFont="1" applyFill="1" applyBorder="1" applyAlignment="1">
      <alignment horizontal="center" vertical="center"/>
    </xf>
    <xf numFmtId="0" fontId="287" fillId="66" borderId="76" xfId="4615" applyFont="1" applyFill="1" applyBorder="1" applyAlignment="1">
      <alignment horizontal="center" vertical="center" wrapText="1"/>
    </xf>
    <xf numFmtId="367" fontId="282" fillId="66" borderId="76" xfId="20514" applyNumberFormat="1" applyFont="1" applyFill="1" applyBorder="1" applyAlignment="1">
      <alignment horizontal="center" vertical="center"/>
    </xf>
    <xf numFmtId="169" fontId="282" fillId="66" borderId="76" xfId="20514" applyFont="1" applyFill="1" applyBorder="1" applyAlignment="1">
      <alignment horizontal="center" vertical="center" wrapText="1"/>
    </xf>
    <xf numFmtId="367" fontId="294" fillId="0" borderId="76" xfId="20514" applyNumberFormat="1" applyFont="1" applyFill="1" applyBorder="1" applyAlignment="1">
      <alignment horizontal="center" vertical="center" wrapText="1"/>
    </xf>
    <xf numFmtId="367" fontId="294" fillId="0" borderId="76" xfId="20514" applyNumberFormat="1" applyFont="1" applyFill="1" applyBorder="1" applyAlignment="1">
      <alignment horizontal="center" vertical="center"/>
    </xf>
    <xf numFmtId="0" fontId="295" fillId="66" borderId="76" xfId="0" applyFont="1" applyFill="1" applyBorder="1" applyAlignment="1">
      <alignment vertical="center" wrapText="1"/>
    </xf>
    <xf numFmtId="175" fontId="83" fillId="66" borderId="76" xfId="20514" applyNumberFormat="1" applyFont="1" applyFill="1" applyBorder="1" applyAlignment="1">
      <alignment horizontal="center" vertical="center" wrapText="1"/>
    </xf>
    <xf numFmtId="0" fontId="268" fillId="0" borderId="76" xfId="4615" applyFont="1" applyFill="1" applyBorder="1" applyAlignment="1">
      <alignment horizontal="center" vertical="center" wrapText="1"/>
    </xf>
    <xf numFmtId="3" fontId="81" fillId="72" borderId="76" xfId="20518" applyNumberFormat="1" applyFont="1" applyFill="1" applyBorder="1" applyAlignment="1">
      <alignment horizontal="left" vertical="center" wrapText="1"/>
    </xf>
    <xf numFmtId="0" fontId="81" fillId="72" borderId="76" xfId="0" quotePrefix="1" applyFont="1" applyFill="1" applyBorder="1" applyAlignment="1">
      <alignment vertical="center" wrapText="1"/>
    </xf>
    <xf numFmtId="0" fontId="287" fillId="0" borderId="76" xfId="20517" quotePrefix="1" applyFont="1" applyFill="1" applyBorder="1" applyAlignment="1">
      <alignment horizontal="center" vertical="center" wrapText="1"/>
    </xf>
    <xf numFmtId="169" fontId="265" fillId="0" borderId="76" xfId="20514" applyFont="1" applyFill="1" applyBorder="1" applyAlignment="1">
      <alignment horizontal="center" vertical="center"/>
    </xf>
    <xf numFmtId="0" fontId="81" fillId="0" borderId="76" xfId="20513" applyFont="1" applyFill="1" applyBorder="1" applyAlignment="1">
      <alignment horizontal="left" vertical="center" wrapText="1"/>
    </xf>
    <xf numFmtId="1" fontId="83" fillId="72" borderId="68" xfId="20518" applyNumberFormat="1" applyFont="1" applyFill="1" applyBorder="1" applyAlignment="1">
      <alignment vertical="center" wrapText="1"/>
    </xf>
    <xf numFmtId="355" fontId="83" fillId="72" borderId="68" xfId="0" applyNumberFormat="1" applyFont="1" applyFill="1" applyBorder="1" applyAlignment="1">
      <alignment horizontal="left" vertical="center" wrapText="1"/>
    </xf>
    <xf numFmtId="1" fontId="83" fillId="72" borderId="68" xfId="20518" applyNumberFormat="1" applyFont="1" applyFill="1" applyBorder="1" applyAlignment="1">
      <alignment horizontal="left" vertical="center" wrapText="1"/>
    </xf>
    <xf numFmtId="0" fontId="83" fillId="72" borderId="68" xfId="0" applyFont="1" applyFill="1" applyBorder="1" applyAlignment="1">
      <alignment horizontal="left" vertical="center" wrapText="1"/>
    </xf>
    <xf numFmtId="243" fontId="83" fillId="0" borderId="0" xfId="0" applyNumberFormat="1" applyFont="1" applyFill="1"/>
    <xf numFmtId="0" fontId="83" fillId="72" borderId="68" xfId="0" applyFont="1" applyFill="1" applyBorder="1" applyAlignment="1">
      <alignment vertical="center" wrapText="1"/>
    </xf>
    <xf numFmtId="0" fontId="282" fillId="0" borderId="76" xfId="0" applyFont="1" applyFill="1" applyBorder="1" applyAlignment="1">
      <alignment vertical="center" wrapText="1"/>
    </xf>
    <xf numFmtId="0" fontId="83" fillId="72" borderId="68" xfId="0" quotePrefix="1" applyFont="1" applyFill="1" applyBorder="1" applyAlignment="1">
      <alignment vertical="center" wrapText="1"/>
    </xf>
    <xf numFmtId="0" fontId="83" fillId="72" borderId="76" xfId="20513" applyFont="1" applyFill="1" applyBorder="1" applyAlignment="1">
      <alignment horizontal="left" vertical="center" wrapText="1"/>
    </xf>
    <xf numFmtId="252" fontId="276" fillId="0" borderId="0" xfId="0" applyNumberFormat="1" applyFont="1"/>
    <xf numFmtId="243" fontId="83" fillId="73" borderId="68" xfId="20514" applyNumberFormat="1" applyFont="1" applyFill="1" applyBorder="1" applyAlignment="1">
      <alignment horizontal="right" vertical="center" wrapText="1"/>
    </xf>
    <xf numFmtId="169" fontId="296" fillId="73" borderId="76" xfId="20514" applyFont="1" applyFill="1" applyBorder="1"/>
    <xf numFmtId="169" fontId="83" fillId="73" borderId="76" xfId="20514" applyFont="1" applyFill="1" applyBorder="1"/>
    <xf numFmtId="169" fontId="264" fillId="66" borderId="0" xfId="20514" applyNumberFormat="1" applyFont="1" applyFill="1" applyAlignment="1">
      <alignment horizontal="center" vertical="center"/>
    </xf>
    <xf numFmtId="243" fontId="282" fillId="0" borderId="0" xfId="0" applyNumberFormat="1" applyFont="1" applyFill="1"/>
    <xf numFmtId="169" fontId="272" fillId="0" borderId="0" xfId="20514" applyFont="1"/>
    <xf numFmtId="169" fontId="272" fillId="0" borderId="0" xfId="20514" applyFont="1" applyFill="1"/>
    <xf numFmtId="169" fontId="274" fillId="0" borderId="0" xfId="20514" applyFont="1"/>
    <xf numFmtId="169" fontId="279" fillId="0" borderId="0" xfId="20514" applyFont="1"/>
    <xf numFmtId="169" fontId="284" fillId="0" borderId="0" xfId="20514" applyFont="1"/>
    <xf numFmtId="169" fontId="274" fillId="0" borderId="0" xfId="20514" applyFont="1" applyFill="1"/>
    <xf numFmtId="169" fontId="279" fillId="0" borderId="0" xfId="20514" applyFont="1" applyFill="1"/>
    <xf numFmtId="169" fontId="284" fillId="0" borderId="0" xfId="20514" applyFont="1" applyFill="1"/>
    <xf numFmtId="0" fontId="272" fillId="0" borderId="0" xfId="0" applyFont="1" applyFill="1" applyBorder="1"/>
    <xf numFmtId="169" fontId="272" fillId="0" borderId="0" xfId="20514" applyFont="1" applyFill="1" applyBorder="1"/>
    <xf numFmtId="0" fontId="284" fillId="0" borderId="0" xfId="0" applyFont="1" applyFill="1" applyBorder="1"/>
    <xf numFmtId="169" fontId="284" fillId="0" borderId="0" xfId="20514" applyFont="1" applyFill="1" applyBorder="1"/>
    <xf numFmtId="43" fontId="284" fillId="0" borderId="0" xfId="0" applyNumberFormat="1" applyFont="1" applyFill="1" applyBorder="1"/>
    <xf numFmtId="367" fontId="272" fillId="0" borderId="0" xfId="0" applyNumberFormat="1" applyFont="1" applyFill="1" applyBorder="1"/>
    <xf numFmtId="169" fontId="294" fillId="0" borderId="0" xfId="20514" applyFont="1" applyFill="1" applyBorder="1" applyAlignment="1">
      <alignment horizontal="center" vertical="center" wrapText="1"/>
    </xf>
    <xf numFmtId="43" fontId="272" fillId="0" borderId="0" xfId="0" applyNumberFormat="1" applyFont="1" applyFill="1" applyBorder="1"/>
    <xf numFmtId="169" fontId="297" fillId="0" borderId="0" xfId="20514" applyFont="1" applyFill="1" applyBorder="1"/>
    <xf numFmtId="367" fontId="36" fillId="0" borderId="0" xfId="20514" applyNumberFormat="1" applyFont="1" applyFill="1" applyBorder="1" applyAlignment="1">
      <alignment horizontal="right" vertical="center" wrapText="1"/>
    </xf>
    <xf numFmtId="0" fontId="297" fillId="0" borderId="76" xfId="20513" applyFont="1" applyFill="1" applyBorder="1" applyAlignment="1">
      <alignment horizontal="left" vertical="center" wrapText="1"/>
    </xf>
    <xf numFmtId="0" fontId="282" fillId="0" borderId="76" xfId="2612" applyFont="1" applyFill="1" applyBorder="1" applyAlignment="1">
      <alignment horizontal="center" vertical="center"/>
    </xf>
    <xf numFmtId="0" fontId="298" fillId="0" borderId="76" xfId="20513" applyFont="1" applyFill="1" applyBorder="1" applyAlignment="1">
      <alignment horizontal="left" vertical="center" wrapText="1"/>
    </xf>
    <xf numFmtId="0" fontId="287" fillId="0" borderId="76" xfId="20513" applyFont="1" applyFill="1" applyBorder="1" applyAlignment="1">
      <alignment horizontal="center" vertical="center" wrapText="1"/>
    </xf>
    <xf numFmtId="0" fontId="286" fillId="0" borderId="76" xfId="20513" applyFont="1" applyFill="1" applyBorder="1" applyAlignment="1">
      <alignment horizontal="left" vertical="center" wrapText="1"/>
    </xf>
    <xf numFmtId="0" fontId="111" fillId="0" borderId="76" xfId="2612" applyFont="1" applyFill="1" applyBorder="1" applyAlignment="1">
      <alignment horizontal="justify" vertical="center" wrapText="1"/>
    </xf>
    <xf numFmtId="0" fontId="289" fillId="0" borderId="76" xfId="20513" applyFont="1" applyFill="1" applyBorder="1" applyAlignment="1">
      <alignment horizontal="left" vertical="center" wrapText="1"/>
    </xf>
    <xf numFmtId="0" fontId="261" fillId="0" borderId="76" xfId="2612" applyFont="1" applyBorder="1" applyAlignment="1">
      <alignment horizontal="justify" vertical="center" wrapText="1"/>
    </xf>
    <xf numFmtId="0" fontId="265" fillId="0" borderId="76" xfId="2612" applyFont="1" applyBorder="1" applyAlignment="1">
      <alignment horizontal="justify" vertical="center" wrapText="1"/>
    </xf>
    <xf numFmtId="0" fontId="287" fillId="0" borderId="76" xfId="2612" applyFont="1" applyBorder="1" applyAlignment="1">
      <alignment horizontal="justify" vertical="center" wrapText="1"/>
    </xf>
    <xf numFmtId="0" fontId="111" fillId="0" borderId="76" xfId="2612" applyFont="1" applyBorder="1" applyAlignment="1">
      <alignment horizontal="justify" vertical="center" wrapText="1"/>
    </xf>
    <xf numFmtId="0" fontId="81" fillId="0" borderId="76" xfId="2612" quotePrefix="1" applyFont="1" applyBorder="1" applyAlignment="1">
      <alignment horizontal="center" vertical="center"/>
    </xf>
    <xf numFmtId="0" fontId="81" fillId="66" borderId="79" xfId="0" applyFont="1" applyFill="1" applyBorder="1" applyAlignment="1">
      <alignment vertical="center" wrapText="1"/>
    </xf>
    <xf numFmtId="0" fontId="283" fillId="0" borderId="9" xfId="0" applyFont="1" applyFill="1" applyBorder="1" applyAlignment="1">
      <alignment horizontal="center" vertical="center" wrapText="1"/>
    </xf>
    <xf numFmtId="0" fontId="283" fillId="0" borderId="76" xfId="0" applyFont="1" applyFill="1" applyBorder="1" applyAlignment="1">
      <alignment horizontal="center" vertical="center" wrapText="1"/>
    </xf>
    <xf numFmtId="243" fontId="276" fillId="0" borderId="0" xfId="20514" applyNumberFormat="1" applyFont="1" applyAlignment="1">
      <alignment horizontal="right"/>
    </xf>
    <xf numFmtId="243" fontId="261" fillId="70" borderId="76" xfId="20514" applyNumberFormat="1" applyFont="1" applyFill="1" applyBorder="1" applyAlignment="1">
      <alignment horizontal="right" vertical="center" wrapText="1"/>
    </xf>
    <xf numFmtId="243" fontId="261" fillId="66" borderId="76" xfId="20514" applyNumberFormat="1" applyFont="1" applyFill="1" applyBorder="1" applyAlignment="1">
      <alignment horizontal="right" vertical="center" wrapText="1"/>
    </xf>
    <xf numFmtId="243" fontId="36" fillId="0" borderId="76" xfId="20514" applyNumberFormat="1" applyFont="1" applyFill="1" applyBorder="1" applyAlignment="1">
      <alignment horizontal="right" vertical="center" wrapText="1"/>
    </xf>
    <xf numFmtId="243" fontId="261" fillId="0" borderId="76" xfId="20514" applyNumberFormat="1" applyFont="1" applyFill="1" applyBorder="1" applyAlignment="1">
      <alignment horizontal="right" vertical="center" wrapText="1"/>
    </xf>
    <xf numFmtId="243" fontId="0" fillId="0" borderId="0" xfId="20514" applyNumberFormat="1" applyFont="1" applyFill="1" applyAlignment="1">
      <alignment horizontal="right"/>
    </xf>
    <xf numFmtId="243" fontId="0" fillId="0" borderId="0" xfId="20514" applyNumberFormat="1" applyFont="1" applyAlignment="1">
      <alignment horizontal="right"/>
    </xf>
    <xf numFmtId="0" fontId="261" fillId="0" borderId="55" xfId="0" applyFont="1" applyBorder="1" applyAlignment="1">
      <alignment horizontal="center" vertical="center" wrapText="1"/>
    </xf>
    <xf numFmtId="0" fontId="261" fillId="0" borderId="67" xfId="0" applyFont="1" applyBorder="1" applyAlignment="1">
      <alignment horizontal="center" vertical="center" wrapText="1"/>
    </xf>
    <xf numFmtId="0" fontId="261" fillId="0" borderId="56" xfId="0" applyFont="1" applyBorder="1" applyAlignment="1">
      <alignment horizontal="center" vertical="center" wrapText="1"/>
    </xf>
    <xf numFmtId="0" fontId="261" fillId="0" borderId="51" xfId="0" applyFont="1" applyBorder="1" applyAlignment="1">
      <alignment horizontal="center" vertical="center" wrapText="1"/>
    </xf>
    <xf numFmtId="0" fontId="265"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0" xfId="0" applyFont="1" applyAlignment="1">
      <alignment horizontal="center" vertical="center"/>
    </xf>
    <xf numFmtId="0" fontId="255" fillId="0" borderId="8" xfId="0" applyFont="1" applyBorder="1" applyAlignment="1">
      <alignment horizontal="center" vertical="center"/>
    </xf>
    <xf numFmtId="0" fontId="261" fillId="0" borderId="66" xfId="0" applyFont="1" applyBorder="1" applyAlignment="1">
      <alignment horizontal="center" vertical="center" wrapText="1"/>
    </xf>
    <xf numFmtId="0" fontId="261" fillId="0" borderId="6" xfId="0" applyFont="1" applyBorder="1" applyAlignment="1">
      <alignment horizontal="center" vertical="center" wrapText="1"/>
    </xf>
    <xf numFmtId="0" fontId="261" fillId="0" borderId="9" xfId="0" applyFont="1" applyBorder="1" applyAlignment="1">
      <alignment horizontal="center" vertical="center" wrapText="1"/>
    </xf>
    <xf numFmtId="169" fontId="269" fillId="0" borderId="0" xfId="20514" applyFont="1" applyAlignment="1">
      <alignment horizontal="center"/>
    </xf>
    <xf numFmtId="0" fontId="291" fillId="66" borderId="0" xfId="0" applyFont="1" applyFill="1" applyAlignment="1">
      <alignment horizontal="center" vertical="center" wrapText="1"/>
    </xf>
    <xf numFmtId="0" fontId="277" fillId="66" borderId="0" xfId="0" applyFont="1" applyFill="1" applyAlignment="1">
      <alignment horizontal="center" vertical="center" wrapText="1"/>
    </xf>
    <xf numFmtId="367" fontId="261" fillId="66" borderId="79" xfId="20514" applyNumberFormat="1" applyFont="1" applyFill="1" applyBorder="1" applyAlignment="1">
      <alignment horizontal="center" vertical="center" wrapText="1"/>
    </xf>
    <xf numFmtId="367" fontId="261" fillId="66" borderId="6" xfId="20514" applyNumberFormat="1" applyFont="1" applyFill="1" applyBorder="1" applyAlignment="1">
      <alignment horizontal="center" vertical="center" wrapText="1"/>
    </xf>
    <xf numFmtId="367" fontId="261" fillId="66" borderId="9" xfId="20514" applyNumberFormat="1" applyFont="1" applyFill="1" applyBorder="1" applyAlignment="1">
      <alignment horizontal="center" vertical="center" wrapText="1"/>
    </xf>
    <xf numFmtId="367" fontId="261" fillId="66" borderId="76" xfId="20514" applyNumberFormat="1" applyFont="1" applyFill="1" applyBorder="1" applyAlignment="1">
      <alignment horizontal="center" vertical="center" wrapText="1"/>
    </xf>
    <xf numFmtId="169" fontId="261" fillId="66" borderId="76" xfId="20514" applyFont="1" applyFill="1" applyBorder="1" applyAlignment="1">
      <alignment horizontal="center" vertical="center" wrapText="1"/>
    </xf>
    <xf numFmtId="0" fontId="36" fillId="66" borderId="8" xfId="2612" applyFont="1" applyFill="1" applyBorder="1" applyAlignment="1">
      <alignment horizontal="right" vertical="center"/>
    </xf>
    <xf numFmtId="0" fontId="261" fillId="66" borderId="76" xfId="2612" applyFont="1" applyFill="1" applyBorder="1" applyAlignment="1">
      <alignment horizontal="center" vertical="center"/>
    </xf>
    <xf numFmtId="0" fontId="261" fillId="66" borderId="76" xfId="2612" applyFont="1" applyFill="1" applyBorder="1" applyAlignment="1">
      <alignment horizontal="center" vertical="center" wrapText="1"/>
    </xf>
    <xf numFmtId="243" fontId="261" fillId="66" borderId="79" xfId="20514" applyNumberFormat="1" applyFont="1" applyFill="1" applyBorder="1" applyAlignment="1">
      <alignment horizontal="center" vertical="center" wrapText="1"/>
    </xf>
    <xf numFmtId="243" fontId="261" fillId="66" borderId="6" xfId="20514" applyNumberFormat="1" applyFont="1" applyFill="1" applyBorder="1" applyAlignment="1">
      <alignment horizontal="center" vertical="center" wrapText="1"/>
    </xf>
    <xf numFmtId="243" fontId="261" fillId="66" borderId="9" xfId="20514" applyNumberFormat="1" applyFont="1" applyFill="1" applyBorder="1" applyAlignment="1">
      <alignment horizontal="center" vertical="center" wrapText="1"/>
    </xf>
    <xf numFmtId="367" fontId="261" fillId="66" borderId="77" xfId="20514" applyNumberFormat="1" applyFont="1" applyFill="1" applyBorder="1" applyAlignment="1">
      <alignment horizontal="center" vertical="center" wrapText="1"/>
    </xf>
    <xf numFmtId="367" fontId="261" fillId="66" borderId="52" xfId="20514" applyNumberFormat="1" applyFont="1" applyFill="1" applyBorder="1" applyAlignment="1">
      <alignment horizontal="center" vertical="center" wrapText="1"/>
    </xf>
    <xf numFmtId="367" fontId="261" fillId="66" borderId="78" xfId="20514" applyNumberFormat="1" applyFont="1" applyFill="1" applyBorder="1" applyAlignment="1">
      <alignment horizontal="center" vertical="center" wrapText="1"/>
    </xf>
    <xf numFmtId="0" fontId="261" fillId="66" borderId="77" xfId="2612" applyFont="1" applyFill="1" applyBorder="1" applyAlignment="1">
      <alignment horizontal="center" vertical="center"/>
    </xf>
    <xf numFmtId="0" fontId="261" fillId="66" borderId="52" xfId="2612" applyFont="1" applyFill="1" applyBorder="1" applyAlignment="1">
      <alignment horizontal="center" vertical="center"/>
    </xf>
    <xf numFmtId="0" fontId="261" fillId="66" borderId="78" xfId="2612" applyFont="1" applyFill="1" applyBorder="1" applyAlignment="1">
      <alignment horizontal="center" vertical="center"/>
    </xf>
    <xf numFmtId="0" fontId="264" fillId="0" borderId="0" xfId="0" applyFont="1" applyFill="1" applyAlignment="1">
      <alignment horizontal="center" vertical="center"/>
    </xf>
    <xf numFmtId="0" fontId="81" fillId="0" borderId="76" xfId="0" applyFont="1" applyFill="1" applyBorder="1" applyAlignment="1">
      <alignment horizontal="center" vertical="center" wrapText="1"/>
    </xf>
    <xf numFmtId="0" fontId="81" fillId="0" borderId="79" xfId="20517" applyFont="1" applyFill="1" applyBorder="1" applyAlignment="1">
      <alignment horizontal="center" vertical="center" wrapText="1"/>
    </xf>
    <xf numFmtId="0" fontId="81" fillId="0" borderId="6" xfId="20517" applyFont="1" applyFill="1" applyBorder="1" applyAlignment="1">
      <alignment horizontal="center" vertical="center" wrapText="1"/>
    </xf>
    <xf numFmtId="0" fontId="81" fillId="0" borderId="9" xfId="20517" applyFont="1" applyFill="1" applyBorder="1" applyAlignment="1">
      <alignment horizontal="center" vertical="center" wrapText="1"/>
    </xf>
    <xf numFmtId="0" fontId="81" fillId="0" borderId="79" xfId="0" applyFont="1" applyFill="1" applyBorder="1" applyAlignment="1">
      <alignment horizontal="center" vertical="center" wrapText="1"/>
    </xf>
    <xf numFmtId="0" fontId="81" fillId="0" borderId="9" xfId="0" applyFont="1" applyFill="1" applyBorder="1" applyAlignment="1">
      <alignment horizontal="center" vertical="center" wrapText="1"/>
    </xf>
    <xf numFmtId="1" fontId="81" fillId="0" borderId="79" xfId="20518" applyNumberFormat="1" applyFont="1" applyFill="1" applyBorder="1" applyAlignment="1">
      <alignment horizontal="center" vertical="center" wrapText="1"/>
    </xf>
    <xf numFmtId="1" fontId="81" fillId="0" borderId="6" xfId="20518" applyNumberFormat="1" applyFont="1" applyFill="1" applyBorder="1" applyAlignment="1">
      <alignment horizontal="center" vertical="center" wrapText="1"/>
    </xf>
    <xf numFmtId="1" fontId="81" fillId="0" borderId="9" xfId="20518" applyNumberFormat="1" applyFont="1" applyFill="1" applyBorder="1" applyAlignment="1">
      <alignment horizontal="center" vertical="center" wrapText="1"/>
    </xf>
    <xf numFmtId="355" fontId="81" fillId="0" borderId="79" xfId="0" applyNumberFormat="1" applyFont="1" applyFill="1" applyBorder="1" applyAlignment="1">
      <alignment horizontal="center" vertical="center" wrapText="1"/>
    </xf>
    <xf numFmtId="355" fontId="81" fillId="0" borderId="9" xfId="0" applyNumberFormat="1" applyFont="1" applyFill="1" applyBorder="1" applyAlignment="1">
      <alignment horizontal="center" vertical="center" wrapText="1"/>
    </xf>
    <xf numFmtId="3" fontId="81" fillId="0" borderId="79" xfId="20518" applyNumberFormat="1" applyFont="1" applyFill="1" applyBorder="1" applyAlignment="1">
      <alignment horizontal="center" vertical="center" wrapText="1"/>
    </xf>
    <xf numFmtId="3" fontId="81" fillId="0" borderId="9" xfId="20518" applyNumberFormat="1" applyFont="1" applyFill="1" applyBorder="1" applyAlignment="1">
      <alignment horizontal="center" vertical="center" wrapText="1"/>
    </xf>
    <xf numFmtId="0" fontId="81" fillId="0" borderId="6" xfId="0" applyFont="1" applyFill="1" applyBorder="1" applyAlignment="1">
      <alignment horizontal="center" vertical="center" wrapText="1"/>
    </xf>
    <xf numFmtId="3" fontId="81" fillId="0" borderId="6" xfId="20518" applyNumberFormat="1"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66" borderId="69" xfId="0" quotePrefix="1" applyFont="1" applyFill="1" applyBorder="1" applyAlignment="1">
      <alignment horizontal="center" vertical="center" wrapText="1"/>
    </xf>
    <xf numFmtId="0" fontId="81" fillId="66" borderId="6" xfId="0" quotePrefix="1" applyFont="1" applyFill="1" applyBorder="1" applyAlignment="1">
      <alignment horizontal="center" vertical="center" wrapText="1"/>
    </xf>
    <xf numFmtId="0" fontId="81" fillId="66" borderId="9" xfId="0" quotePrefix="1" applyFont="1" applyFill="1" applyBorder="1" applyAlignment="1">
      <alignment horizontal="center" vertical="center" wrapText="1"/>
    </xf>
    <xf numFmtId="0" fontId="81" fillId="66" borderId="69" xfId="0" applyFont="1" applyFill="1" applyBorder="1" applyAlignment="1">
      <alignment horizontal="center" vertical="center" wrapText="1"/>
    </xf>
    <xf numFmtId="0" fontId="81" fillId="66" borderId="6" xfId="0" applyFont="1" applyFill="1" applyBorder="1" applyAlignment="1">
      <alignment horizontal="center" vertical="center" wrapText="1"/>
    </xf>
    <xf numFmtId="0" fontId="81" fillId="66" borderId="9" xfId="0" applyFont="1" applyFill="1" applyBorder="1" applyAlignment="1">
      <alignment horizontal="center" vertical="center" wrapText="1"/>
    </xf>
    <xf numFmtId="0" fontId="81" fillId="0" borderId="69" xfId="0" applyFont="1" applyFill="1" applyBorder="1" applyAlignment="1">
      <alignment horizontal="center" vertical="center" wrapText="1"/>
    </xf>
    <xf numFmtId="0" fontId="81" fillId="0" borderId="79"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9" xfId="0" applyFont="1" applyBorder="1" applyAlignment="1">
      <alignment horizontal="center" vertical="center" wrapText="1"/>
    </xf>
    <xf numFmtId="0" fontId="81" fillId="66" borderId="79" xfId="0" applyFont="1" applyFill="1" applyBorder="1" applyAlignment="1">
      <alignment horizontal="center" vertical="center" wrapText="1"/>
    </xf>
    <xf numFmtId="3" fontId="270" fillId="0" borderId="68" xfId="20518" applyNumberFormat="1" applyFont="1" applyBorder="1" applyAlignment="1">
      <alignment horizontal="center" vertical="center" wrapText="1"/>
    </xf>
    <xf numFmtId="3" fontId="264" fillId="0" borderId="68" xfId="20518" applyNumberFormat="1" applyFont="1" applyBorder="1" applyAlignment="1">
      <alignment horizontal="center" vertical="center" wrapText="1"/>
    </xf>
    <xf numFmtId="0" fontId="271" fillId="0" borderId="68" xfId="1" applyFont="1" applyBorder="1" applyAlignment="1">
      <alignment horizontal="center" vertical="center" wrapText="1"/>
    </xf>
    <xf numFmtId="49" fontId="264" fillId="0" borderId="68" xfId="20518" applyNumberFormat="1" applyFont="1" applyBorder="1" applyAlignment="1">
      <alignment horizontal="center" vertical="center" wrapText="1"/>
    </xf>
    <xf numFmtId="3" fontId="111" fillId="0" borderId="69" xfId="20518" applyNumberFormat="1" applyFont="1" applyBorder="1" applyAlignment="1">
      <alignment horizontal="center" vertical="center" wrapText="1"/>
    </xf>
    <xf numFmtId="3" fontId="111" fillId="0" borderId="6" xfId="20518" applyNumberFormat="1" applyFont="1" applyBorder="1" applyAlignment="1">
      <alignment horizontal="center" vertical="center" wrapText="1"/>
    </xf>
    <xf numFmtId="3" fontId="111" fillId="0" borderId="9" xfId="20518" applyNumberFormat="1" applyFont="1" applyBorder="1" applyAlignment="1">
      <alignment horizontal="center" vertical="center" wrapText="1"/>
    </xf>
    <xf numFmtId="3" fontId="264" fillId="0" borderId="69" xfId="20518" applyNumberFormat="1" applyFont="1" applyBorder="1" applyAlignment="1">
      <alignment horizontal="center" vertical="center" wrapText="1"/>
    </xf>
    <xf numFmtId="3" fontId="264" fillId="0" borderId="6" xfId="20518" applyNumberFormat="1" applyFont="1" applyBorder="1" applyAlignment="1">
      <alignment horizontal="center" vertical="center" wrapText="1"/>
    </xf>
    <xf numFmtId="3" fontId="264" fillId="0" borderId="9" xfId="20518" applyNumberFormat="1" applyFont="1" applyBorder="1" applyAlignment="1">
      <alignment horizontal="center" vertical="center" wrapText="1"/>
    </xf>
    <xf numFmtId="3" fontId="264" fillId="0" borderId="70" xfId="20518" applyNumberFormat="1" applyFont="1" applyBorder="1" applyAlignment="1">
      <alignment horizontal="center" vertical="center" wrapText="1"/>
    </xf>
    <xf numFmtId="0" fontId="269" fillId="0" borderId="53" xfId="0" applyFont="1" applyBorder="1" applyAlignment="1">
      <alignment vertical="center"/>
    </xf>
    <xf numFmtId="0" fontId="269" fillId="0" borderId="71" xfId="0" applyFont="1" applyBorder="1" applyAlignment="1">
      <alignment vertical="center"/>
    </xf>
    <xf numFmtId="0" fontId="269" fillId="0" borderId="73" xfId="0" applyFont="1" applyBorder="1" applyAlignment="1">
      <alignment vertical="center"/>
    </xf>
    <xf numFmtId="0" fontId="269" fillId="0" borderId="8" xfId="0" applyFont="1" applyBorder="1" applyAlignment="1">
      <alignment vertical="center"/>
    </xf>
    <xf numFmtId="0" fontId="269" fillId="0" borderId="74" xfId="0" applyFont="1" applyBorder="1" applyAlignment="1">
      <alignment vertical="center"/>
    </xf>
    <xf numFmtId="0" fontId="291" fillId="0" borderId="0" xfId="0" applyFont="1" applyFill="1" applyAlignment="1">
      <alignment horizontal="center" vertical="center"/>
    </xf>
    <xf numFmtId="0" fontId="83" fillId="66" borderId="79" xfId="0" applyFont="1" applyFill="1" applyBorder="1" applyAlignment="1">
      <alignment horizontal="center" vertical="center" wrapText="1"/>
    </xf>
    <xf numFmtId="0" fontId="83" fillId="66" borderId="6" xfId="0" applyFont="1" applyFill="1" applyBorder="1" applyAlignment="1">
      <alignment horizontal="center" vertical="center"/>
    </xf>
    <xf numFmtId="0" fontId="83" fillId="66" borderId="9" xfId="0" applyFont="1" applyFill="1" applyBorder="1" applyAlignment="1">
      <alignment horizontal="center" vertical="center"/>
    </xf>
    <xf numFmtId="0" fontId="277" fillId="0" borderId="0" xfId="0" applyFont="1" applyFill="1" applyAlignment="1">
      <alignment horizontal="center" vertical="center"/>
    </xf>
    <xf numFmtId="169" fontId="264" fillId="0" borderId="69" xfId="20514" applyFont="1" applyBorder="1" applyAlignment="1">
      <alignment horizontal="center" vertical="center" wrapText="1"/>
    </xf>
    <xf numFmtId="169" fontId="264" fillId="0" borderId="9" xfId="20514" applyFont="1" applyBorder="1" applyAlignment="1">
      <alignment horizontal="center" vertical="center" wrapText="1"/>
    </xf>
    <xf numFmtId="3" fontId="111" fillId="0" borderId="68" xfId="20518" applyNumberFormat="1" applyFont="1" applyBorder="1" applyAlignment="1">
      <alignment horizontal="center" vertical="center" wrapText="1"/>
    </xf>
    <xf numFmtId="3" fontId="264" fillId="0" borderId="71" xfId="20518" applyNumberFormat="1" applyFont="1" applyBorder="1" applyAlignment="1">
      <alignment horizontal="center" vertical="center" wrapText="1"/>
    </xf>
    <xf numFmtId="3" fontId="264" fillId="0" borderId="7" xfId="20518" applyNumberFormat="1" applyFont="1" applyBorder="1" applyAlignment="1">
      <alignment horizontal="center" vertical="center" wrapText="1"/>
    </xf>
    <xf numFmtId="3" fontId="264" fillId="0" borderId="72" xfId="20518" applyNumberFormat="1" applyFont="1" applyBorder="1" applyAlignment="1">
      <alignment horizontal="center" vertical="center" wrapText="1"/>
    </xf>
    <xf numFmtId="3" fontId="264" fillId="0" borderId="53" xfId="20518" applyNumberFormat="1" applyFont="1" applyBorder="1" applyAlignment="1">
      <alignment horizontal="center" vertical="center" wrapText="1"/>
    </xf>
    <xf numFmtId="3" fontId="264" fillId="0" borderId="8" xfId="20518" applyNumberFormat="1" applyFont="1" applyBorder="1" applyAlignment="1">
      <alignment horizontal="center" vertical="center" wrapText="1"/>
    </xf>
    <xf numFmtId="3" fontId="264" fillId="0" borderId="74" xfId="20518" applyNumberFormat="1" applyFont="1" applyBorder="1" applyAlignment="1">
      <alignment horizontal="center" vertical="center" wrapText="1"/>
    </xf>
    <xf numFmtId="3" fontId="264" fillId="0" borderId="73" xfId="20518" applyNumberFormat="1" applyFont="1" applyBorder="1" applyAlignment="1">
      <alignment horizontal="center" vertical="center" wrapText="1"/>
    </xf>
    <xf numFmtId="0" fontId="269" fillId="70" borderId="77" xfId="0" applyFont="1" applyFill="1" applyBorder="1" applyAlignment="1">
      <alignment horizontal="center" vertical="center" wrapText="1"/>
    </xf>
    <xf numFmtId="0" fontId="269" fillId="70" borderId="78" xfId="0" applyFont="1" applyFill="1" applyBorder="1" applyAlignment="1">
      <alignment horizontal="center" vertical="center" wrapText="1"/>
    </xf>
    <xf numFmtId="0" fontId="264" fillId="68" borderId="77" xfId="20516" applyFont="1" applyFill="1" applyBorder="1" applyAlignment="1">
      <alignment horizontal="center" vertical="center" wrapText="1"/>
    </xf>
    <xf numFmtId="0" fontId="264" fillId="68" borderId="78" xfId="20516" applyFont="1" applyFill="1" applyBorder="1" applyAlignment="1">
      <alignment horizontal="center" vertical="center" wrapText="1"/>
    </xf>
    <xf numFmtId="0" fontId="81" fillId="0" borderId="79" xfId="20513" applyFont="1" applyFill="1" applyBorder="1" applyAlignment="1">
      <alignment horizontal="center" vertical="center" wrapText="1"/>
    </xf>
    <xf numFmtId="0" fontId="81" fillId="0" borderId="9" xfId="20513" applyFont="1" applyFill="1" applyBorder="1" applyAlignment="1">
      <alignment horizontal="center" vertical="center" wrapText="1"/>
    </xf>
    <xf numFmtId="0" fontId="81" fillId="0" borderId="79" xfId="4615" applyFont="1" applyFill="1" applyBorder="1" applyAlignment="1">
      <alignment horizontal="center" vertical="center" wrapText="1"/>
    </xf>
    <xf numFmtId="0" fontId="81" fillId="0" borderId="9" xfId="4615" applyFont="1" applyFill="1" applyBorder="1" applyAlignment="1">
      <alignment horizontal="center" vertical="center" wrapText="1"/>
    </xf>
    <xf numFmtId="0" fontId="285" fillId="66" borderId="0" xfId="0" applyFont="1" applyFill="1" applyAlignment="1">
      <alignment horizontal="center" vertical="center"/>
    </xf>
    <xf numFmtId="0" fontId="269" fillId="66" borderId="0" xfId="0" applyFont="1" applyFill="1" applyAlignment="1">
      <alignment horizontal="center" vertical="center" wrapText="1"/>
    </xf>
    <xf numFmtId="0" fontId="264" fillId="66" borderId="76" xfId="20516" applyFont="1" applyFill="1" applyBorder="1" applyAlignment="1">
      <alignment horizontal="center" vertical="center" wrapText="1"/>
    </xf>
    <xf numFmtId="0" fontId="279" fillId="0" borderId="8" xfId="0" applyFont="1" applyBorder="1" applyAlignment="1">
      <alignment horizontal="center"/>
    </xf>
    <xf numFmtId="367" fontId="264" fillId="66" borderId="77" xfId="20514" applyNumberFormat="1" applyFont="1" applyFill="1" applyBorder="1" applyAlignment="1">
      <alignment horizontal="center" vertical="center" wrapText="1"/>
    </xf>
    <xf numFmtId="367" fontId="264" fillId="66" borderId="52" xfId="20514" applyNumberFormat="1" applyFont="1" applyFill="1" applyBorder="1" applyAlignment="1">
      <alignment horizontal="center" vertical="center" wrapText="1"/>
    </xf>
    <xf numFmtId="367" fontId="264" fillId="66" borderId="78" xfId="20514" applyNumberFormat="1" applyFont="1" applyFill="1" applyBorder="1" applyAlignment="1">
      <alignment horizontal="center" vertical="center" wrapText="1"/>
    </xf>
    <xf numFmtId="367" fontId="264" fillId="0" borderId="77" xfId="20514" applyNumberFormat="1" applyFont="1" applyFill="1" applyBorder="1" applyAlignment="1">
      <alignment horizontal="center" vertical="center" wrapText="1"/>
    </xf>
    <xf numFmtId="367" fontId="264" fillId="0" borderId="52" xfId="20514" applyNumberFormat="1" applyFont="1" applyFill="1" applyBorder="1" applyAlignment="1">
      <alignment horizontal="center" vertical="center" wrapText="1"/>
    </xf>
    <xf numFmtId="367" fontId="264" fillId="0" borderId="78" xfId="20514" applyNumberFormat="1" applyFont="1" applyFill="1" applyBorder="1" applyAlignment="1">
      <alignment horizontal="center" vertical="center" wrapText="1"/>
    </xf>
    <xf numFmtId="169" fontId="264" fillId="0" borderId="76" xfId="20514" applyFont="1" applyFill="1" applyBorder="1" applyAlignment="1">
      <alignment horizontal="center" vertical="center" wrapText="1"/>
    </xf>
    <xf numFmtId="0" fontId="293" fillId="66" borderId="0" xfId="0" applyFont="1" applyFill="1" applyAlignment="1">
      <alignment horizontal="center" vertical="center" wrapText="1"/>
    </xf>
    <xf numFmtId="0" fontId="81" fillId="70" borderId="79" xfId="0" applyFont="1" applyFill="1" applyBorder="1" applyAlignment="1">
      <alignment horizontal="center" vertical="center" wrapText="1"/>
    </xf>
    <xf numFmtId="0" fontId="81" fillId="70" borderId="9" xfId="0" applyFont="1" applyFill="1" applyBorder="1" applyAlignment="1">
      <alignment horizontal="center" vertical="center" wrapText="1"/>
    </xf>
    <xf numFmtId="0" fontId="81" fillId="0" borderId="79" xfId="0" quotePrefix="1" applyFont="1" applyFill="1" applyBorder="1" applyAlignment="1">
      <alignment horizontal="center" vertical="center" wrapText="1"/>
    </xf>
    <xf numFmtId="0" fontId="81" fillId="0" borderId="6" xfId="0" quotePrefix="1" applyFont="1" applyFill="1" applyBorder="1" applyAlignment="1">
      <alignment horizontal="center" vertical="center" wrapText="1"/>
    </xf>
    <xf numFmtId="0" fontId="111" fillId="0" borderId="77"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264" fillId="0" borderId="79" xfId="20514" applyNumberFormat="1" applyFont="1" applyFill="1" applyBorder="1" applyAlignment="1">
      <alignment horizontal="center" vertical="center" wrapText="1"/>
    </xf>
    <xf numFmtId="0" fontId="264" fillId="0" borderId="9" xfId="20514" applyNumberFormat="1" applyFont="1" applyFill="1" applyBorder="1" applyAlignment="1">
      <alignment horizontal="center" vertical="center" wrapText="1"/>
    </xf>
    <xf numFmtId="0" fontId="36" fillId="0" borderId="79" xfId="2612" applyFont="1" applyFill="1" applyBorder="1" applyAlignment="1">
      <alignment horizontal="center" vertical="center" wrapText="1"/>
    </xf>
    <xf numFmtId="0" fontId="36" fillId="0" borderId="9" xfId="2612" applyFont="1" applyFill="1" applyBorder="1" applyAlignment="1">
      <alignment horizontal="center" vertical="center" wrapText="1"/>
    </xf>
    <xf numFmtId="0" fontId="36" fillId="66" borderId="80" xfId="0" applyFont="1" applyFill="1" applyBorder="1" applyAlignment="1">
      <alignment horizontal="center" vertical="center" wrapText="1"/>
    </xf>
    <xf numFmtId="0" fontId="36" fillId="66" borderId="21" xfId="0" applyFont="1" applyFill="1" applyBorder="1" applyAlignment="1">
      <alignment horizontal="center" vertical="center" wrapText="1"/>
    </xf>
    <xf numFmtId="0" fontId="36" fillId="0" borderId="79" xfId="20513" applyFont="1" applyFill="1" applyBorder="1" applyAlignment="1">
      <alignment horizontal="center" vertical="center" wrapText="1"/>
    </xf>
    <xf numFmtId="0" fontId="36" fillId="0" borderId="9" xfId="20513" applyFont="1" applyFill="1" applyBorder="1" applyAlignment="1">
      <alignment horizontal="center" vertical="center" wrapText="1"/>
    </xf>
    <xf numFmtId="0" fontId="264" fillId="66" borderId="76" xfId="0" applyFont="1" applyFill="1" applyBorder="1" applyAlignment="1">
      <alignment horizontal="center" vertical="center" wrapText="1"/>
    </xf>
    <xf numFmtId="0" fontId="264" fillId="66" borderId="79" xfId="0" applyFont="1" applyFill="1" applyBorder="1" applyAlignment="1">
      <alignment horizontal="center" vertical="center" wrapText="1"/>
    </xf>
    <xf numFmtId="0" fontId="264" fillId="66" borderId="6" xfId="0" applyFont="1" applyFill="1" applyBorder="1" applyAlignment="1">
      <alignment horizontal="center" vertical="center" wrapText="1"/>
    </xf>
  </cellXfs>
  <cellStyles count="20527">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8"/>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1"/>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2"/>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5"/>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8"/>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9"/>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2"/>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9"/>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5"/>
    <cellStyle name="1 2 3" xfId="5766"/>
    <cellStyle name="1 2 4" xfId="5767"/>
    <cellStyle name="1 3" xfId="5768"/>
    <cellStyle name="1 4" xfId="5769"/>
    <cellStyle name="1 5" xfId="5770"/>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3" xfId="5775"/>
    <cellStyle name="1_1 Bieu 6 thang nam 2011 2 2 4" xfId="5776"/>
    <cellStyle name="1_1 Bieu 6 thang nam 2011 2 3" xfId="5777"/>
    <cellStyle name="1_1 Bieu 6 thang nam 2011 2 4" xfId="5778"/>
    <cellStyle name="1_1 Bieu 6 thang nam 2011 2 5" xfId="5779"/>
    <cellStyle name="1_1 Bieu 6 thang nam 2011 3" xfId="5780"/>
    <cellStyle name="1_1 Bieu 6 thang nam 2011 3 2" xfId="5781"/>
    <cellStyle name="1_1 Bieu 6 thang nam 2011 3 3" xfId="5782"/>
    <cellStyle name="1_1 Bieu 6 thang nam 2011 3 4" xfId="5783"/>
    <cellStyle name="1_1 Bieu 6 thang nam 2011 4" xfId="5784"/>
    <cellStyle name="1_1 Bieu 6 thang nam 2011 5" xfId="5785"/>
    <cellStyle name="1_1 Bieu 6 thang nam 2011 6" xfId="5786"/>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3" xfId="5791"/>
    <cellStyle name="1_1 Bieu 6 thang nam 2011_BC von DTPT 6 thang 2012 2 2 4" xfId="5792"/>
    <cellStyle name="1_1 Bieu 6 thang nam 2011_BC von DTPT 6 thang 2012 2 3" xfId="5793"/>
    <cellStyle name="1_1 Bieu 6 thang nam 2011_BC von DTPT 6 thang 2012 2 4" xfId="5794"/>
    <cellStyle name="1_1 Bieu 6 thang nam 2011_BC von DTPT 6 thang 2012 2 5" xfId="5795"/>
    <cellStyle name="1_1 Bieu 6 thang nam 2011_BC von DTPT 6 thang 2012 3" xfId="5796"/>
    <cellStyle name="1_1 Bieu 6 thang nam 2011_BC von DTPT 6 thang 2012 3 2" xfId="5797"/>
    <cellStyle name="1_1 Bieu 6 thang nam 2011_BC von DTPT 6 thang 2012 3 3" xfId="5798"/>
    <cellStyle name="1_1 Bieu 6 thang nam 2011_BC von DTPT 6 thang 2012 3 4" xfId="5799"/>
    <cellStyle name="1_1 Bieu 6 thang nam 2011_BC von DTPT 6 thang 2012 4" xfId="5800"/>
    <cellStyle name="1_1 Bieu 6 thang nam 2011_BC von DTPT 6 thang 2012 5" xfId="5801"/>
    <cellStyle name="1_1 Bieu 6 thang nam 2011_BC von DTPT 6 thang 2012 6" xfId="5802"/>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3" xfId="5807"/>
    <cellStyle name="1_1 Bieu 6 thang nam 2011_Bieu du thao QD von ho tro co MT 2 2 4" xfId="5808"/>
    <cellStyle name="1_1 Bieu 6 thang nam 2011_Bieu du thao QD von ho tro co MT 2 3" xfId="5809"/>
    <cellStyle name="1_1 Bieu 6 thang nam 2011_Bieu du thao QD von ho tro co MT 2 4" xfId="5810"/>
    <cellStyle name="1_1 Bieu 6 thang nam 2011_Bieu du thao QD von ho tro co MT 2 5" xfId="5811"/>
    <cellStyle name="1_1 Bieu 6 thang nam 2011_Bieu du thao QD von ho tro co MT 3" xfId="5812"/>
    <cellStyle name="1_1 Bieu 6 thang nam 2011_Bieu du thao QD von ho tro co MT 3 2" xfId="5813"/>
    <cellStyle name="1_1 Bieu 6 thang nam 2011_Bieu du thao QD von ho tro co MT 3 3" xfId="5814"/>
    <cellStyle name="1_1 Bieu 6 thang nam 2011_Bieu du thao QD von ho tro co MT 3 4" xfId="5815"/>
    <cellStyle name="1_1 Bieu 6 thang nam 2011_Bieu du thao QD von ho tro co MT 4" xfId="5816"/>
    <cellStyle name="1_1 Bieu 6 thang nam 2011_Bieu du thao QD von ho tro co MT 5" xfId="5817"/>
    <cellStyle name="1_1 Bieu 6 thang nam 2011_Bieu du thao QD von ho tro co MT 6" xfId="5818"/>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3" xfId="5823"/>
    <cellStyle name="1_1 Bieu 6 thang nam 2011_Ke hoach 2012 (theo doi) 2 2 4" xfId="5824"/>
    <cellStyle name="1_1 Bieu 6 thang nam 2011_Ke hoach 2012 (theo doi) 2 3" xfId="5825"/>
    <cellStyle name="1_1 Bieu 6 thang nam 2011_Ke hoach 2012 (theo doi) 2 4" xfId="5826"/>
    <cellStyle name="1_1 Bieu 6 thang nam 2011_Ke hoach 2012 (theo doi) 2 5" xfId="5827"/>
    <cellStyle name="1_1 Bieu 6 thang nam 2011_Ke hoach 2012 (theo doi) 3" xfId="5828"/>
    <cellStyle name="1_1 Bieu 6 thang nam 2011_Ke hoach 2012 (theo doi) 3 2" xfId="5829"/>
    <cellStyle name="1_1 Bieu 6 thang nam 2011_Ke hoach 2012 (theo doi) 3 3" xfId="5830"/>
    <cellStyle name="1_1 Bieu 6 thang nam 2011_Ke hoach 2012 (theo doi) 3 4" xfId="5831"/>
    <cellStyle name="1_1 Bieu 6 thang nam 2011_Ke hoach 2012 (theo doi) 4" xfId="5832"/>
    <cellStyle name="1_1 Bieu 6 thang nam 2011_Ke hoach 2012 (theo doi) 5" xfId="5833"/>
    <cellStyle name="1_1 Bieu 6 thang nam 2011_Ke hoach 2012 (theo doi) 6" xfId="5834"/>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3" xfId="5839"/>
    <cellStyle name="1_1 Bieu 6 thang nam 2011_Ke hoach 2012 theo doi (giai ngan 30.6.12) 2 2 4" xfId="5840"/>
    <cellStyle name="1_1 Bieu 6 thang nam 2011_Ke hoach 2012 theo doi (giai ngan 30.6.12) 2 3" xfId="5841"/>
    <cellStyle name="1_1 Bieu 6 thang nam 2011_Ke hoach 2012 theo doi (giai ngan 30.6.12) 2 4" xfId="5842"/>
    <cellStyle name="1_1 Bieu 6 thang nam 2011_Ke hoach 2012 theo doi (giai ngan 30.6.12) 2 5" xfId="5843"/>
    <cellStyle name="1_1 Bieu 6 thang nam 2011_Ke hoach 2012 theo doi (giai ngan 30.6.12) 3" xfId="5844"/>
    <cellStyle name="1_1 Bieu 6 thang nam 2011_Ke hoach 2012 theo doi (giai ngan 30.6.12) 3 2" xfId="5845"/>
    <cellStyle name="1_1 Bieu 6 thang nam 2011_Ke hoach 2012 theo doi (giai ngan 30.6.12) 3 3" xfId="5846"/>
    <cellStyle name="1_1 Bieu 6 thang nam 2011_Ke hoach 2012 theo doi (giai ngan 30.6.12) 3 4" xfId="5847"/>
    <cellStyle name="1_1 Bieu 6 thang nam 2011_Ke hoach 2012 theo doi (giai ngan 30.6.12) 4" xfId="5848"/>
    <cellStyle name="1_1 Bieu 6 thang nam 2011_Ke hoach 2012 theo doi (giai ngan 30.6.12) 5" xfId="5849"/>
    <cellStyle name="1_1 Bieu 6 thang nam 2011_Ke hoach 2012 theo doi (giai ngan 30.6.12) 6" xfId="5850"/>
    <cellStyle name="1_17 bieu (hung cap nhap)" xfId="5851"/>
    <cellStyle name="1_17 bieu (hung cap nhap) 2" xfId="5852"/>
    <cellStyle name="1_17 bieu (hung cap nhap) 2 2" xfId="5853"/>
    <cellStyle name="1_17 bieu (hung cap nhap) 2 2 2" xfId="5854"/>
    <cellStyle name="1_17 bieu (hung cap nhap) 2 2 3" xfId="5855"/>
    <cellStyle name="1_17 bieu (hung cap nhap) 2 2 4" xfId="5856"/>
    <cellStyle name="1_17 bieu (hung cap nhap) 2 3" xfId="5857"/>
    <cellStyle name="1_17 bieu (hung cap nhap) 2 4" xfId="5858"/>
    <cellStyle name="1_17 bieu (hung cap nhap) 2 5" xfId="5859"/>
    <cellStyle name="1_17 bieu (hung cap nhap) 3" xfId="5860"/>
    <cellStyle name="1_17 bieu (hung cap nhap) 3 2" xfId="5861"/>
    <cellStyle name="1_17 bieu (hung cap nhap) 3 3" xfId="5862"/>
    <cellStyle name="1_17 bieu (hung cap nhap) 3 4" xfId="5863"/>
    <cellStyle name="1_17 bieu (hung cap nhap) 4" xfId="5864"/>
    <cellStyle name="1_17 bieu (hung cap nhap) 5" xfId="5865"/>
    <cellStyle name="1_17 bieu (hung cap nhap) 6" xfId="5866"/>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3" xfId="5871"/>
    <cellStyle name="1_17 bieu (hung cap nhap)_BC von DTPT 6 thang 2012 2 2 4" xfId="5872"/>
    <cellStyle name="1_17 bieu (hung cap nhap)_BC von DTPT 6 thang 2012 2 3" xfId="5873"/>
    <cellStyle name="1_17 bieu (hung cap nhap)_BC von DTPT 6 thang 2012 2 4" xfId="5874"/>
    <cellStyle name="1_17 bieu (hung cap nhap)_BC von DTPT 6 thang 2012 2 5" xfId="5875"/>
    <cellStyle name="1_17 bieu (hung cap nhap)_BC von DTPT 6 thang 2012 3" xfId="5876"/>
    <cellStyle name="1_17 bieu (hung cap nhap)_BC von DTPT 6 thang 2012 3 2" xfId="5877"/>
    <cellStyle name="1_17 bieu (hung cap nhap)_BC von DTPT 6 thang 2012 3 3" xfId="5878"/>
    <cellStyle name="1_17 bieu (hung cap nhap)_BC von DTPT 6 thang 2012 3 4" xfId="5879"/>
    <cellStyle name="1_17 bieu (hung cap nhap)_BC von DTPT 6 thang 2012 4" xfId="5880"/>
    <cellStyle name="1_17 bieu (hung cap nhap)_BC von DTPT 6 thang 2012 5" xfId="5881"/>
    <cellStyle name="1_17 bieu (hung cap nhap)_BC von DTPT 6 thang 2012 6" xfId="5882"/>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3" xfId="5887"/>
    <cellStyle name="1_17 bieu (hung cap nhap)_Bieu du thao QD von ho tro co MT 2 2 4" xfId="5888"/>
    <cellStyle name="1_17 bieu (hung cap nhap)_Bieu du thao QD von ho tro co MT 2 3" xfId="5889"/>
    <cellStyle name="1_17 bieu (hung cap nhap)_Bieu du thao QD von ho tro co MT 2 4" xfId="5890"/>
    <cellStyle name="1_17 bieu (hung cap nhap)_Bieu du thao QD von ho tro co MT 2 5" xfId="5891"/>
    <cellStyle name="1_17 bieu (hung cap nhap)_Bieu du thao QD von ho tro co MT 3" xfId="5892"/>
    <cellStyle name="1_17 bieu (hung cap nhap)_Bieu du thao QD von ho tro co MT 3 2" xfId="5893"/>
    <cellStyle name="1_17 bieu (hung cap nhap)_Bieu du thao QD von ho tro co MT 3 3" xfId="5894"/>
    <cellStyle name="1_17 bieu (hung cap nhap)_Bieu du thao QD von ho tro co MT 3 4" xfId="5895"/>
    <cellStyle name="1_17 bieu (hung cap nhap)_Bieu du thao QD von ho tro co MT 4" xfId="5896"/>
    <cellStyle name="1_17 bieu (hung cap nhap)_Bieu du thao QD von ho tro co MT 5" xfId="5897"/>
    <cellStyle name="1_17 bieu (hung cap nhap)_Bieu du thao QD von ho tro co MT 6" xfId="5898"/>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3" xfId="5903"/>
    <cellStyle name="1_17 bieu (hung cap nhap)_Dang ky phan khai von ODA (gui Bo) 2 2 4" xfId="5904"/>
    <cellStyle name="1_17 bieu (hung cap nhap)_Dang ky phan khai von ODA (gui Bo) 2 3" xfId="5905"/>
    <cellStyle name="1_17 bieu (hung cap nhap)_Dang ky phan khai von ODA (gui Bo) 2 4" xfId="5906"/>
    <cellStyle name="1_17 bieu (hung cap nhap)_Dang ky phan khai von ODA (gui Bo) 2 5" xfId="5907"/>
    <cellStyle name="1_17 bieu (hung cap nhap)_Dang ky phan khai von ODA (gui Bo) 3" xfId="5908"/>
    <cellStyle name="1_17 bieu (hung cap nhap)_Dang ky phan khai von ODA (gui Bo) 3 2" xfId="5909"/>
    <cellStyle name="1_17 bieu (hung cap nhap)_Dang ky phan khai von ODA (gui Bo) 3 3" xfId="5910"/>
    <cellStyle name="1_17 bieu (hung cap nhap)_Dang ky phan khai von ODA (gui Bo) 3 4" xfId="5911"/>
    <cellStyle name="1_17 bieu (hung cap nhap)_Dang ky phan khai von ODA (gui Bo) 4" xfId="5912"/>
    <cellStyle name="1_17 bieu (hung cap nhap)_Dang ky phan khai von ODA (gui Bo) 5" xfId="5913"/>
    <cellStyle name="1_17 bieu (hung cap nhap)_Dang ky phan khai von ODA (gui Bo) 6" xfId="5914"/>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3" xfId="5919"/>
    <cellStyle name="1_17 bieu (hung cap nhap)_Dang ky phan khai von ODA (gui Bo)_BC von DTPT 6 thang 2012 2 2 4" xfId="5920"/>
    <cellStyle name="1_17 bieu (hung cap nhap)_Dang ky phan khai von ODA (gui Bo)_BC von DTPT 6 thang 2012 2 3" xfId="5921"/>
    <cellStyle name="1_17 bieu (hung cap nhap)_Dang ky phan khai von ODA (gui Bo)_BC von DTPT 6 thang 2012 2 4" xfId="5922"/>
    <cellStyle name="1_17 bieu (hung cap nhap)_Dang ky phan khai von ODA (gui Bo)_BC von DTPT 6 thang 2012 2 5" xfId="5923"/>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3" xfId="5926"/>
    <cellStyle name="1_17 bieu (hung cap nhap)_Dang ky phan khai von ODA (gui Bo)_BC von DTPT 6 thang 2012 3 4" xfId="5927"/>
    <cellStyle name="1_17 bieu (hung cap nhap)_Dang ky phan khai von ODA (gui Bo)_BC von DTPT 6 thang 2012 4" xfId="5928"/>
    <cellStyle name="1_17 bieu (hung cap nhap)_Dang ky phan khai von ODA (gui Bo)_BC von DTPT 6 thang 2012 5" xfId="5929"/>
    <cellStyle name="1_17 bieu (hung cap nhap)_Dang ky phan khai von ODA (gui Bo)_BC von DTPT 6 thang 2012 6" xfId="5930"/>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3" xfId="5935"/>
    <cellStyle name="1_17 bieu (hung cap nhap)_Dang ky phan khai von ODA (gui Bo)_Bieu du thao QD von ho tro co MT 2 2 4" xfId="5936"/>
    <cellStyle name="1_17 bieu (hung cap nhap)_Dang ky phan khai von ODA (gui Bo)_Bieu du thao QD von ho tro co MT 2 3" xfId="5937"/>
    <cellStyle name="1_17 bieu (hung cap nhap)_Dang ky phan khai von ODA (gui Bo)_Bieu du thao QD von ho tro co MT 2 4" xfId="5938"/>
    <cellStyle name="1_17 bieu (hung cap nhap)_Dang ky phan khai von ODA (gui Bo)_Bieu du thao QD von ho tro co MT 2 5" xfId="5939"/>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3" xfId="5942"/>
    <cellStyle name="1_17 bieu (hung cap nhap)_Dang ky phan khai von ODA (gui Bo)_Bieu du thao QD von ho tro co MT 3 4" xfId="5943"/>
    <cellStyle name="1_17 bieu (hung cap nhap)_Dang ky phan khai von ODA (gui Bo)_Bieu du thao QD von ho tro co MT 4" xfId="5944"/>
    <cellStyle name="1_17 bieu (hung cap nhap)_Dang ky phan khai von ODA (gui Bo)_Bieu du thao QD von ho tro co MT 5" xfId="5945"/>
    <cellStyle name="1_17 bieu (hung cap nhap)_Dang ky phan khai von ODA (gui Bo)_Bieu du thao QD von ho tro co MT 6" xfId="5946"/>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3" xfId="5951"/>
    <cellStyle name="1_17 bieu (hung cap nhap)_Dang ky phan khai von ODA (gui Bo)_Ke hoach 2012 theo doi (giai ngan 30.6.12) 2 2 4" xfId="5952"/>
    <cellStyle name="1_17 bieu (hung cap nhap)_Dang ky phan khai von ODA (gui Bo)_Ke hoach 2012 theo doi (giai ngan 30.6.12) 2 3" xfId="5953"/>
    <cellStyle name="1_17 bieu (hung cap nhap)_Dang ky phan khai von ODA (gui Bo)_Ke hoach 2012 theo doi (giai ngan 30.6.12) 2 4" xfId="5954"/>
    <cellStyle name="1_17 bieu (hung cap nhap)_Dang ky phan khai von ODA (gui Bo)_Ke hoach 2012 theo doi (giai ngan 30.6.12) 2 5" xfId="5955"/>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3" xfId="5958"/>
    <cellStyle name="1_17 bieu (hung cap nhap)_Dang ky phan khai von ODA (gui Bo)_Ke hoach 2012 theo doi (giai ngan 30.6.12) 3 4" xfId="5959"/>
    <cellStyle name="1_17 bieu (hung cap nhap)_Dang ky phan khai von ODA (gui Bo)_Ke hoach 2012 theo doi (giai ngan 30.6.12) 4" xfId="5960"/>
    <cellStyle name="1_17 bieu (hung cap nhap)_Dang ky phan khai von ODA (gui Bo)_Ke hoach 2012 theo doi (giai ngan 30.6.12) 5" xfId="5961"/>
    <cellStyle name="1_17 bieu (hung cap nhap)_Dang ky phan khai von ODA (gui Bo)_Ke hoach 2012 theo doi (giai ngan 30.6.12) 6" xfId="5962"/>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3" xfId="5967"/>
    <cellStyle name="1_17 bieu (hung cap nhap)_Ke hoach 2012 (theo doi) 2 2 4" xfId="5968"/>
    <cellStyle name="1_17 bieu (hung cap nhap)_Ke hoach 2012 (theo doi) 2 3" xfId="5969"/>
    <cellStyle name="1_17 bieu (hung cap nhap)_Ke hoach 2012 (theo doi) 2 4" xfId="5970"/>
    <cellStyle name="1_17 bieu (hung cap nhap)_Ke hoach 2012 (theo doi) 2 5" xfId="5971"/>
    <cellStyle name="1_17 bieu (hung cap nhap)_Ke hoach 2012 (theo doi) 3" xfId="5972"/>
    <cellStyle name="1_17 bieu (hung cap nhap)_Ke hoach 2012 (theo doi) 3 2" xfId="5973"/>
    <cellStyle name="1_17 bieu (hung cap nhap)_Ke hoach 2012 (theo doi) 3 3" xfId="5974"/>
    <cellStyle name="1_17 bieu (hung cap nhap)_Ke hoach 2012 (theo doi) 3 4" xfId="5975"/>
    <cellStyle name="1_17 bieu (hung cap nhap)_Ke hoach 2012 (theo doi) 4" xfId="5976"/>
    <cellStyle name="1_17 bieu (hung cap nhap)_Ke hoach 2012 (theo doi) 5" xfId="5977"/>
    <cellStyle name="1_17 bieu (hung cap nhap)_Ke hoach 2012 (theo doi) 6" xfId="5978"/>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3" xfId="5983"/>
    <cellStyle name="1_17 bieu (hung cap nhap)_Ke hoach 2012 theo doi (giai ngan 30.6.12) 2 2 4" xfId="5984"/>
    <cellStyle name="1_17 bieu (hung cap nhap)_Ke hoach 2012 theo doi (giai ngan 30.6.12) 2 3" xfId="5985"/>
    <cellStyle name="1_17 bieu (hung cap nhap)_Ke hoach 2012 theo doi (giai ngan 30.6.12) 2 4" xfId="5986"/>
    <cellStyle name="1_17 bieu (hung cap nhap)_Ke hoach 2012 theo doi (giai ngan 30.6.12) 2 5" xfId="5987"/>
    <cellStyle name="1_17 bieu (hung cap nhap)_Ke hoach 2012 theo doi (giai ngan 30.6.12) 3" xfId="5988"/>
    <cellStyle name="1_17 bieu (hung cap nhap)_Ke hoach 2012 theo doi (giai ngan 30.6.12) 3 2" xfId="5989"/>
    <cellStyle name="1_17 bieu (hung cap nhap)_Ke hoach 2012 theo doi (giai ngan 30.6.12) 3 3" xfId="5990"/>
    <cellStyle name="1_17 bieu (hung cap nhap)_Ke hoach 2012 theo doi (giai ngan 30.6.12) 3 4" xfId="5991"/>
    <cellStyle name="1_17 bieu (hung cap nhap)_Ke hoach 2012 theo doi (giai ngan 30.6.12) 4" xfId="5992"/>
    <cellStyle name="1_17 bieu (hung cap nhap)_Ke hoach 2012 theo doi (giai ngan 30.6.12) 5" xfId="5993"/>
    <cellStyle name="1_17 bieu (hung cap nhap)_Ke hoach 2012 theo doi (giai ngan 30.6.12) 6" xfId="5994"/>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3" xfId="5999"/>
    <cellStyle name="1_Bao cao doan cong tac cua Bo thang 4-2010 2 4" xfId="6000"/>
    <cellStyle name="1_Bao cao doan cong tac cua Bo thang 4-2010 3" xfId="6001"/>
    <cellStyle name="1_Bao cao doan cong tac cua Bo thang 4-2010 4" xfId="6002"/>
    <cellStyle name="1_Bao cao doan cong tac cua Bo thang 4-2010 5" xfId="600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3" xfId="6007"/>
    <cellStyle name="1_Bao cao doan cong tac cua Bo thang 4-2010_BC von DTPT 6 thang 2012 2 4" xfId="6008"/>
    <cellStyle name="1_Bao cao doan cong tac cua Bo thang 4-2010_BC von DTPT 6 thang 2012 3" xfId="6009"/>
    <cellStyle name="1_Bao cao doan cong tac cua Bo thang 4-2010_BC von DTPT 6 thang 2012 4" xfId="6010"/>
    <cellStyle name="1_Bao cao doan cong tac cua Bo thang 4-2010_BC von DTPT 6 thang 2012 5" xfId="601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3" xfId="6015"/>
    <cellStyle name="1_Bao cao doan cong tac cua Bo thang 4-2010_Bieu du thao QD von ho tro co MT 2 4" xfId="6016"/>
    <cellStyle name="1_Bao cao doan cong tac cua Bo thang 4-2010_Bieu du thao QD von ho tro co MT 3" xfId="6017"/>
    <cellStyle name="1_Bao cao doan cong tac cua Bo thang 4-2010_Bieu du thao QD von ho tro co MT 4" xfId="6018"/>
    <cellStyle name="1_Bao cao doan cong tac cua Bo thang 4-2010_Bieu du thao QD von ho tro co MT 5" xfId="601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3" xfId="6023"/>
    <cellStyle name="1_Bao cao doan cong tac cua Bo thang 4-2010_Dang ky phan khai von ODA (gui Bo) 2 4" xfId="6024"/>
    <cellStyle name="1_Bao cao doan cong tac cua Bo thang 4-2010_Dang ky phan khai von ODA (gui Bo) 3" xfId="6025"/>
    <cellStyle name="1_Bao cao doan cong tac cua Bo thang 4-2010_Dang ky phan khai von ODA (gui Bo) 4" xfId="6026"/>
    <cellStyle name="1_Bao cao doan cong tac cua Bo thang 4-2010_Dang ky phan khai von ODA (gui Bo) 5" xfId="602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3" xfId="6031"/>
    <cellStyle name="1_Bao cao doan cong tac cua Bo thang 4-2010_Dang ky phan khai von ODA (gui Bo)_BC von DTPT 6 thang 2012 2 4" xfId="6032"/>
    <cellStyle name="1_Bao cao doan cong tac cua Bo thang 4-2010_Dang ky phan khai von ODA (gui Bo)_BC von DTPT 6 thang 2012 3" xfId="6033"/>
    <cellStyle name="1_Bao cao doan cong tac cua Bo thang 4-2010_Dang ky phan khai von ODA (gui Bo)_BC von DTPT 6 thang 2012 4" xfId="6034"/>
    <cellStyle name="1_Bao cao doan cong tac cua Bo thang 4-2010_Dang ky phan khai von ODA (gui Bo)_BC von DTPT 6 thang 2012 5" xfId="603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3" xfId="6039"/>
    <cellStyle name="1_Bao cao doan cong tac cua Bo thang 4-2010_Dang ky phan khai von ODA (gui Bo)_Bieu du thao QD von ho tro co MT 2 4" xfId="6040"/>
    <cellStyle name="1_Bao cao doan cong tac cua Bo thang 4-2010_Dang ky phan khai von ODA (gui Bo)_Bieu du thao QD von ho tro co MT 3" xfId="6041"/>
    <cellStyle name="1_Bao cao doan cong tac cua Bo thang 4-2010_Dang ky phan khai von ODA (gui Bo)_Bieu du thao QD von ho tro co MT 4" xfId="6042"/>
    <cellStyle name="1_Bao cao doan cong tac cua Bo thang 4-2010_Dang ky phan khai von ODA (gui Bo)_Bieu du thao QD von ho tro co MT 5" xfId="604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3" xfId="6047"/>
    <cellStyle name="1_Bao cao doan cong tac cua Bo thang 4-2010_Dang ky phan khai von ODA (gui Bo)_Ke hoach 2012 theo doi (giai ngan 30.6.12) 2 4" xfId="6048"/>
    <cellStyle name="1_Bao cao doan cong tac cua Bo thang 4-2010_Dang ky phan khai von ODA (gui Bo)_Ke hoach 2012 theo doi (giai ngan 30.6.12) 3" xfId="6049"/>
    <cellStyle name="1_Bao cao doan cong tac cua Bo thang 4-2010_Dang ky phan khai von ODA (gui Bo)_Ke hoach 2012 theo doi (giai ngan 30.6.12) 4" xfId="6050"/>
    <cellStyle name="1_Bao cao doan cong tac cua Bo thang 4-2010_Dang ky phan khai von ODA (gui Bo)_Ke hoach 2012 theo doi (giai ngan 30.6.12) 5" xfId="605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3" xfId="6055"/>
    <cellStyle name="1_Bao cao doan cong tac cua Bo thang 4-2010_Ke hoach 2012 (theo doi) 2 4" xfId="6056"/>
    <cellStyle name="1_Bao cao doan cong tac cua Bo thang 4-2010_Ke hoach 2012 (theo doi) 3" xfId="6057"/>
    <cellStyle name="1_Bao cao doan cong tac cua Bo thang 4-2010_Ke hoach 2012 (theo doi) 4" xfId="6058"/>
    <cellStyle name="1_Bao cao doan cong tac cua Bo thang 4-2010_Ke hoach 2012 (theo doi) 5" xfId="605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3" xfId="6063"/>
    <cellStyle name="1_Bao cao doan cong tac cua Bo thang 4-2010_Ke hoach 2012 theo doi (giai ngan 30.6.12) 2 4" xfId="6064"/>
    <cellStyle name="1_Bao cao doan cong tac cua Bo thang 4-2010_Ke hoach 2012 theo doi (giai ngan 30.6.12) 3" xfId="6065"/>
    <cellStyle name="1_Bao cao doan cong tac cua Bo thang 4-2010_Ke hoach 2012 theo doi (giai ngan 30.6.12) 4" xfId="6066"/>
    <cellStyle name="1_Bao cao doan cong tac cua Bo thang 4-2010_Ke hoach 2012 theo doi (giai ngan 30.6.12) 5" xfId="606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3" xfId="6071"/>
    <cellStyle name="1_Bao cao giai ngan von dau tu nam 2009 (theo doi) 2 4" xfId="6072"/>
    <cellStyle name="1_Bao cao giai ngan von dau tu nam 2009 (theo doi) 3" xfId="6073"/>
    <cellStyle name="1_Bao cao giai ngan von dau tu nam 2009 (theo doi) 4" xfId="6074"/>
    <cellStyle name="1_Bao cao giai ngan von dau tu nam 2009 (theo doi) 5" xfId="607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3" xfId="6079"/>
    <cellStyle name="1_Bao cao giai ngan von dau tu nam 2009 (theo doi)_Bao cao doan cong tac cua Bo thang 4-2010 2 4" xfId="6080"/>
    <cellStyle name="1_Bao cao giai ngan von dau tu nam 2009 (theo doi)_Bao cao doan cong tac cua Bo thang 4-2010 3" xfId="6081"/>
    <cellStyle name="1_Bao cao giai ngan von dau tu nam 2009 (theo doi)_Bao cao doan cong tac cua Bo thang 4-2010 4" xfId="6082"/>
    <cellStyle name="1_Bao cao giai ngan von dau tu nam 2009 (theo doi)_Bao cao doan cong tac cua Bo thang 4-2010 5" xfId="608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3" xfId="6087"/>
    <cellStyle name="1_Bao cao giai ngan von dau tu nam 2009 (theo doi)_Bao cao doan cong tac cua Bo thang 4-2010_BC von DTPT 6 thang 2012 2 4" xfId="6088"/>
    <cellStyle name="1_Bao cao giai ngan von dau tu nam 2009 (theo doi)_Bao cao doan cong tac cua Bo thang 4-2010_BC von DTPT 6 thang 2012 3" xfId="6089"/>
    <cellStyle name="1_Bao cao giai ngan von dau tu nam 2009 (theo doi)_Bao cao doan cong tac cua Bo thang 4-2010_BC von DTPT 6 thang 2012 4" xfId="6090"/>
    <cellStyle name="1_Bao cao giai ngan von dau tu nam 2009 (theo doi)_Bao cao doan cong tac cua Bo thang 4-2010_BC von DTPT 6 thang 2012 5" xfId="609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5" xfId="609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3" xfId="6135"/>
    <cellStyle name="1_Bao cao giai ngan von dau tu nam 2009 (theo doi)_Bao cao doan cong tac cua Bo thang 4-2010_Ke hoach 2012 (theo doi) 2 4" xfId="6136"/>
    <cellStyle name="1_Bao cao giai ngan von dau tu nam 2009 (theo doi)_Bao cao doan cong tac cua Bo thang 4-2010_Ke hoach 2012 (theo doi) 3" xfId="6137"/>
    <cellStyle name="1_Bao cao giai ngan von dau tu nam 2009 (theo doi)_Bao cao doan cong tac cua Bo thang 4-2010_Ke hoach 2012 (theo doi) 4" xfId="6138"/>
    <cellStyle name="1_Bao cao giai ngan von dau tu nam 2009 (theo doi)_Bao cao doan cong tac cua Bo thang 4-2010_Ke hoach 2012 (theo doi) 5" xfId="613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5" xfId="614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3" xfId="6152"/>
    <cellStyle name="1_Bao cao giai ngan von dau tu nam 2009 (theo doi)_Bao cao tinh hinh thuc hien KH 2009 den 31-01-10 2 2 4" xfId="6153"/>
    <cellStyle name="1_Bao cao giai ngan von dau tu nam 2009 (theo doi)_Bao cao tinh hinh thuc hien KH 2009 den 31-01-10 2 3" xfId="6154"/>
    <cellStyle name="1_Bao cao giai ngan von dau tu nam 2009 (theo doi)_Bao cao tinh hinh thuc hien KH 2009 den 31-01-10 2 4" xfId="6155"/>
    <cellStyle name="1_Bao cao giai ngan von dau tu nam 2009 (theo doi)_Bao cao tinh hinh thuc hien KH 2009 den 31-01-10 2 5" xfId="615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3" xfId="6159"/>
    <cellStyle name="1_Bao cao giai ngan von dau tu nam 2009 (theo doi)_Bao cao tinh hinh thuc hien KH 2009 den 31-01-10 3 4" xfId="6160"/>
    <cellStyle name="1_Bao cao giai ngan von dau tu nam 2009 (theo doi)_Bao cao tinh hinh thuc hien KH 2009 den 31-01-10 4" xfId="6161"/>
    <cellStyle name="1_Bao cao giai ngan von dau tu nam 2009 (theo doi)_Bao cao tinh hinh thuc hien KH 2009 den 31-01-10 5" xfId="6162"/>
    <cellStyle name="1_Bao cao giai ngan von dau tu nam 2009 (theo doi)_Bao cao tinh hinh thuc hien KH 2009 den 31-01-10 6" xfId="6163"/>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6" xfId="6179"/>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6" xfId="6195"/>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4" xfId="6209"/>
    <cellStyle name="1_Bao cao giai ngan von dau tu nam 2009 (theo doi)_Bao cao tinh hinh thuc hien KH 2009 den 31-01-10_Ke hoach 2012 (theo doi) 5" xfId="6210"/>
    <cellStyle name="1_Bao cao giai ngan von dau tu nam 2009 (theo doi)_Bao cao tinh hinh thuc hien KH 2009 den 31-01-10_Ke hoach 2012 (theo doi) 6" xfId="6211"/>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6" xfId="6227"/>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3" xfId="6231"/>
    <cellStyle name="1_Bao cao giai ngan von dau tu nam 2009 (theo doi)_BC von DTPT 6 thang 2012 2 4" xfId="6232"/>
    <cellStyle name="1_Bao cao giai ngan von dau tu nam 2009 (theo doi)_BC von DTPT 6 thang 2012 3" xfId="6233"/>
    <cellStyle name="1_Bao cao giai ngan von dau tu nam 2009 (theo doi)_BC von DTPT 6 thang 2012 4" xfId="6234"/>
    <cellStyle name="1_Bao cao giai ngan von dau tu nam 2009 (theo doi)_BC von DTPT 6 thang 2012 5" xfId="623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3" xfId="6239"/>
    <cellStyle name="1_Bao cao giai ngan von dau tu nam 2009 (theo doi)_Bieu du thao QD von ho tro co MT 2 4" xfId="6240"/>
    <cellStyle name="1_Bao cao giai ngan von dau tu nam 2009 (theo doi)_Bieu du thao QD von ho tro co MT 3" xfId="6241"/>
    <cellStyle name="1_Bao cao giai ngan von dau tu nam 2009 (theo doi)_Bieu du thao QD von ho tro co MT 4" xfId="6242"/>
    <cellStyle name="1_Bao cao giai ngan von dau tu nam 2009 (theo doi)_Bieu du thao QD von ho tro co MT 5" xfId="624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3" xfId="6247"/>
    <cellStyle name="1_Bao cao giai ngan von dau tu nam 2009 (theo doi)_Book1 2 4" xfId="6248"/>
    <cellStyle name="1_Bao cao giai ngan von dau tu nam 2009 (theo doi)_Book1 3" xfId="6249"/>
    <cellStyle name="1_Bao cao giai ngan von dau tu nam 2009 (theo doi)_Book1 3 2" xfId="6250"/>
    <cellStyle name="1_Bao cao giai ngan von dau tu nam 2009 (theo doi)_Book1 3 3" xfId="6251"/>
    <cellStyle name="1_Bao cao giai ngan von dau tu nam 2009 (theo doi)_Book1 3 4" xfId="6252"/>
    <cellStyle name="1_Bao cao giai ngan von dau tu nam 2009 (theo doi)_Book1 4" xfId="6253"/>
    <cellStyle name="1_Bao cao giai ngan von dau tu nam 2009 (theo doi)_Book1 5" xfId="6254"/>
    <cellStyle name="1_Bao cao giai ngan von dau tu nam 2009 (theo doi)_Book1 6" xfId="6255"/>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3" xfId="6259"/>
    <cellStyle name="1_Bao cao giai ngan von dau tu nam 2009 (theo doi)_Book1_BC von DTPT 6 thang 2012 2 4" xfId="6260"/>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3" xfId="6263"/>
    <cellStyle name="1_Bao cao giai ngan von dau tu nam 2009 (theo doi)_Book1_BC von DTPT 6 thang 2012 3 4" xfId="6264"/>
    <cellStyle name="1_Bao cao giai ngan von dau tu nam 2009 (theo doi)_Book1_BC von DTPT 6 thang 2012 4" xfId="6265"/>
    <cellStyle name="1_Bao cao giai ngan von dau tu nam 2009 (theo doi)_Book1_BC von DTPT 6 thang 2012 5" xfId="6266"/>
    <cellStyle name="1_Bao cao giai ngan von dau tu nam 2009 (theo doi)_Book1_BC von DTPT 6 thang 2012 6" xfId="6267"/>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3" xfId="6271"/>
    <cellStyle name="1_Bao cao giai ngan von dau tu nam 2009 (theo doi)_Book1_Bieu du thao QD von ho tro co MT 2 4" xfId="6272"/>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3" xfId="6275"/>
    <cellStyle name="1_Bao cao giai ngan von dau tu nam 2009 (theo doi)_Book1_Bieu du thao QD von ho tro co MT 3 4" xfId="6276"/>
    <cellStyle name="1_Bao cao giai ngan von dau tu nam 2009 (theo doi)_Book1_Bieu du thao QD von ho tro co MT 4" xfId="6277"/>
    <cellStyle name="1_Bao cao giai ngan von dau tu nam 2009 (theo doi)_Book1_Bieu du thao QD von ho tro co MT 5" xfId="6278"/>
    <cellStyle name="1_Bao cao giai ngan von dau tu nam 2009 (theo doi)_Book1_Bieu du thao QD von ho tro co MT 6" xfId="6279"/>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3" xfId="6283"/>
    <cellStyle name="1_Bao cao giai ngan von dau tu nam 2009 (theo doi)_Book1_Hoan chinh KH 2012 (o nha) 2 4" xfId="6284"/>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3" xfId="6287"/>
    <cellStyle name="1_Bao cao giai ngan von dau tu nam 2009 (theo doi)_Book1_Hoan chinh KH 2012 (o nha) 3 4" xfId="6288"/>
    <cellStyle name="1_Bao cao giai ngan von dau tu nam 2009 (theo doi)_Book1_Hoan chinh KH 2012 (o nha) 4" xfId="6289"/>
    <cellStyle name="1_Bao cao giai ngan von dau tu nam 2009 (theo doi)_Book1_Hoan chinh KH 2012 (o nha) 5" xfId="6290"/>
    <cellStyle name="1_Bao cao giai ngan von dau tu nam 2009 (theo doi)_Book1_Hoan chinh KH 2012 (o nha) 6" xfId="6291"/>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3" xfId="6295"/>
    <cellStyle name="1_Bao cao giai ngan von dau tu nam 2009 (theo doi)_Book1_Hoan chinh KH 2012 (o nha)_Bao cao giai ngan quy I 2 4" xfId="6296"/>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3" xfId="6299"/>
    <cellStyle name="1_Bao cao giai ngan von dau tu nam 2009 (theo doi)_Book1_Hoan chinh KH 2012 (o nha)_Bao cao giai ngan quy I 3 4" xfId="6300"/>
    <cellStyle name="1_Bao cao giai ngan von dau tu nam 2009 (theo doi)_Book1_Hoan chinh KH 2012 (o nha)_Bao cao giai ngan quy I 4" xfId="6301"/>
    <cellStyle name="1_Bao cao giai ngan von dau tu nam 2009 (theo doi)_Book1_Hoan chinh KH 2012 (o nha)_Bao cao giai ngan quy I 5" xfId="6302"/>
    <cellStyle name="1_Bao cao giai ngan von dau tu nam 2009 (theo doi)_Book1_Hoan chinh KH 2012 (o nha)_Bao cao giai ngan quy I 6" xfId="6303"/>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3" xfId="6307"/>
    <cellStyle name="1_Bao cao giai ngan von dau tu nam 2009 (theo doi)_Book1_Hoan chinh KH 2012 (o nha)_BC von DTPT 6 thang 2012 2 4" xfId="6308"/>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3" xfId="6311"/>
    <cellStyle name="1_Bao cao giai ngan von dau tu nam 2009 (theo doi)_Book1_Hoan chinh KH 2012 (o nha)_BC von DTPT 6 thang 2012 3 4" xfId="6312"/>
    <cellStyle name="1_Bao cao giai ngan von dau tu nam 2009 (theo doi)_Book1_Hoan chinh KH 2012 (o nha)_BC von DTPT 6 thang 2012 4" xfId="6313"/>
    <cellStyle name="1_Bao cao giai ngan von dau tu nam 2009 (theo doi)_Book1_Hoan chinh KH 2012 (o nha)_BC von DTPT 6 thang 2012 5" xfId="6314"/>
    <cellStyle name="1_Bao cao giai ngan von dau tu nam 2009 (theo doi)_Book1_Hoan chinh KH 2012 (o nha)_BC von DTPT 6 thang 2012 6" xfId="6315"/>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3" xfId="6319"/>
    <cellStyle name="1_Bao cao giai ngan von dau tu nam 2009 (theo doi)_Book1_Hoan chinh KH 2012 (o nha)_Bieu du thao QD von ho tro co MT 2 4" xfId="6320"/>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3" xfId="6323"/>
    <cellStyle name="1_Bao cao giai ngan von dau tu nam 2009 (theo doi)_Book1_Hoan chinh KH 2012 (o nha)_Bieu du thao QD von ho tro co MT 3 4" xfId="6324"/>
    <cellStyle name="1_Bao cao giai ngan von dau tu nam 2009 (theo doi)_Book1_Hoan chinh KH 2012 (o nha)_Bieu du thao QD von ho tro co MT 4" xfId="6325"/>
    <cellStyle name="1_Bao cao giai ngan von dau tu nam 2009 (theo doi)_Book1_Hoan chinh KH 2012 (o nha)_Bieu du thao QD von ho tro co MT 5" xfId="6326"/>
    <cellStyle name="1_Bao cao giai ngan von dau tu nam 2009 (theo doi)_Book1_Hoan chinh KH 2012 (o nha)_Bieu du thao QD von ho tro co MT 6" xfId="6327"/>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4" xfId="6337"/>
    <cellStyle name="1_Bao cao giai ngan von dau tu nam 2009 (theo doi)_Book1_Hoan chinh KH 2012 (o nha)_Ke hoach 2012 theo doi (giai ngan 30.6.12) 5" xfId="6338"/>
    <cellStyle name="1_Bao cao giai ngan von dau tu nam 2009 (theo doi)_Book1_Hoan chinh KH 2012 (o nha)_Ke hoach 2012 theo doi (giai ngan 30.6.12) 6" xfId="6339"/>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3" xfId="6344"/>
    <cellStyle name="1_Bao cao giai ngan von dau tu nam 2009 (theo doi)_Book1_Hoan chinh KH 2012 Von ho tro co MT (chi tiet) 2 4" xfId="6345"/>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3" xfId="6348"/>
    <cellStyle name="1_Bao cao giai ngan von dau tu nam 2009 (theo doi)_Book1_Hoan chinh KH 2012 Von ho tro co MT (chi tiet) 3 4" xfId="6349"/>
    <cellStyle name="1_Bao cao giai ngan von dau tu nam 2009 (theo doi)_Book1_Hoan chinh KH 2012 Von ho tro co MT (chi tiet) 4" xfId="6350"/>
    <cellStyle name="1_Bao cao giai ngan von dau tu nam 2009 (theo doi)_Book1_Hoan chinh KH 2012 Von ho tro co MT (chi tiet) 5" xfId="6351"/>
    <cellStyle name="1_Bao cao giai ngan von dau tu nam 2009 (theo doi)_Book1_Hoan chinh KH 2012 Von ho tro co MT (chi tiet) 6" xfId="6352"/>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3" xfId="6355"/>
    <cellStyle name="1_Bao cao giai ngan von dau tu nam 2009 (theo doi)_Book1_Hoan chinh KH 2012 Von ho tro co MT 10 4" xfId="6356"/>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3" xfId="6359"/>
    <cellStyle name="1_Bao cao giai ngan von dau tu nam 2009 (theo doi)_Book1_Hoan chinh KH 2012 Von ho tro co MT 11 4" xfId="6360"/>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3" xfId="6363"/>
    <cellStyle name="1_Bao cao giai ngan von dau tu nam 2009 (theo doi)_Book1_Hoan chinh KH 2012 Von ho tro co MT 12 4" xfId="6364"/>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3" xfId="6367"/>
    <cellStyle name="1_Bao cao giai ngan von dau tu nam 2009 (theo doi)_Book1_Hoan chinh KH 2012 Von ho tro co MT 13 4" xfId="6368"/>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3" xfId="6371"/>
    <cellStyle name="1_Bao cao giai ngan von dau tu nam 2009 (theo doi)_Book1_Hoan chinh KH 2012 Von ho tro co MT 14 4" xfId="6372"/>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3" xfId="6375"/>
    <cellStyle name="1_Bao cao giai ngan von dau tu nam 2009 (theo doi)_Book1_Hoan chinh KH 2012 Von ho tro co MT 15 4" xfId="6376"/>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3" xfId="6379"/>
    <cellStyle name="1_Bao cao giai ngan von dau tu nam 2009 (theo doi)_Book1_Hoan chinh KH 2012 Von ho tro co MT 16 4" xfId="6380"/>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3" xfId="6383"/>
    <cellStyle name="1_Bao cao giai ngan von dau tu nam 2009 (theo doi)_Book1_Hoan chinh KH 2012 Von ho tro co MT 17 4" xfId="6384"/>
    <cellStyle name="1_Bao cao giai ngan von dau tu nam 2009 (theo doi)_Book1_Hoan chinh KH 2012 Von ho tro co MT 18" xfId="6385"/>
    <cellStyle name="1_Bao cao giai ngan von dau tu nam 2009 (theo doi)_Book1_Hoan chinh KH 2012 Von ho tro co MT 19" xfId="6386"/>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3" xfId="6389"/>
    <cellStyle name="1_Bao cao giai ngan von dau tu nam 2009 (theo doi)_Book1_Hoan chinh KH 2012 Von ho tro co MT 2 4" xfId="6390"/>
    <cellStyle name="1_Bao cao giai ngan von dau tu nam 2009 (theo doi)_Book1_Hoan chinh KH 2012 Von ho tro co MT 20" xfId="6391"/>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3" xfId="6394"/>
    <cellStyle name="1_Bao cao giai ngan von dau tu nam 2009 (theo doi)_Book1_Hoan chinh KH 2012 Von ho tro co MT 3 4" xfId="6395"/>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3" xfId="6398"/>
    <cellStyle name="1_Bao cao giai ngan von dau tu nam 2009 (theo doi)_Book1_Hoan chinh KH 2012 Von ho tro co MT 4 4" xfId="6399"/>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3" xfId="6402"/>
    <cellStyle name="1_Bao cao giai ngan von dau tu nam 2009 (theo doi)_Book1_Hoan chinh KH 2012 Von ho tro co MT 5 4" xfId="6403"/>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3" xfId="6406"/>
    <cellStyle name="1_Bao cao giai ngan von dau tu nam 2009 (theo doi)_Book1_Hoan chinh KH 2012 Von ho tro co MT 6 4" xfId="6407"/>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3" xfId="6410"/>
    <cellStyle name="1_Bao cao giai ngan von dau tu nam 2009 (theo doi)_Book1_Hoan chinh KH 2012 Von ho tro co MT 7 4" xfId="6411"/>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3" xfId="6414"/>
    <cellStyle name="1_Bao cao giai ngan von dau tu nam 2009 (theo doi)_Book1_Hoan chinh KH 2012 Von ho tro co MT 8 4" xfId="6415"/>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3" xfId="6418"/>
    <cellStyle name="1_Bao cao giai ngan von dau tu nam 2009 (theo doi)_Book1_Hoan chinh KH 2012 Von ho tro co MT 9 4" xfId="6419"/>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3" xfId="6423"/>
    <cellStyle name="1_Bao cao giai ngan von dau tu nam 2009 (theo doi)_Book1_Hoan chinh KH 2012 Von ho tro co MT_Bao cao giai ngan quy I 2 4" xfId="6424"/>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3" xfId="6427"/>
    <cellStyle name="1_Bao cao giai ngan von dau tu nam 2009 (theo doi)_Book1_Hoan chinh KH 2012 Von ho tro co MT_Bao cao giai ngan quy I 3 4" xfId="6428"/>
    <cellStyle name="1_Bao cao giai ngan von dau tu nam 2009 (theo doi)_Book1_Hoan chinh KH 2012 Von ho tro co MT_Bao cao giai ngan quy I 4" xfId="6429"/>
    <cellStyle name="1_Bao cao giai ngan von dau tu nam 2009 (theo doi)_Book1_Hoan chinh KH 2012 Von ho tro co MT_Bao cao giai ngan quy I 5" xfId="6430"/>
    <cellStyle name="1_Bao cao giai ngan von dau tu nam 2009 (theo doi)_Book1_Hoan chinh KH 2012 Von ho tro co MT_Bao cao giai ngan quy I 6" xfId="6431"/>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3" xfId="6435"/>
    <cellStyle name="1_Bao cao giai ngan von dau tu nam 2009 (theo doi)_Book1_Hoan chinh KH 2012 Von ho tro co MT_BC von DTPT 6 thang 2012 2 4" xfId="6436"/>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3" xfId="6439"/>
    <cellStyle name="1_Bao cao giai ngan von dau tu nam 2009 (theo doi)_Book1_Hoan chinh KH 2012 Von ho tro co MT_BC von DTPT 6 thang 2012 3 4" xfId="6440"/>
    <cellStyle name="1_Bao cao giai ngan von dau tu nam 2009 (theo doi)_Book1_Hoan chinh KH 2012 Von ho tro co MT_BC von DTPT 6 thang 2012 4" xfId="6441"/>
    <cellStyle name="1_Bao cao giai ngan von dau tu nam 2009 (theo doi)_Book1_Hoan chinh KH 2012 Von ho tro co MT_BC von DTPT 6 thang 2012 5" xfId="6442"/>
    <cellStyle name="1_Bao cao giai ngan von dau tu nam 2009 (theo doi)_Book1_Hoan chinh KH 2012 Von ho tro co MT_BC von DTPT 6 thang 2012 6" xfId="6443"/>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6" xfId="6455"/>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6" xfId="6467"/>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3" xfId="6471"/>
    <cellStyle name="1_Bao cao giai ngan von dau tu nam 2009 (theo doi)_Book1_Ke hoach 2012 (theo doi) 2 4" xfId="6472"/>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3" xfId="6475"/>
    <cellStyle name="1_Bao cao giai ngan von dau tu nam 2009 (theo doi)_Book1_Ke hoach 2012 (theo doi) 3 4" xfId="6476"/>
    <cellStyle name="1_Bao cao giai ngan von dau tu nam 2009 (theo doi)_Book1_Ke hoach 2012 (theo doi) 4" xfId="6477"/>
    <cellStyle name="1_Bao cao giai ngan von dau tu nam 2009 (theo doi)_Book1_Ke hoach 2012 (theo doi) 5" xfId="6478"/>
    <cellStyle name="1_Bao cao giai ngan von dau tu nam 2009 (theo doi)_Book1_Ke hoach 2012 (theo doi) 6" xfId="6479"/>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3" xfId="6483"/>
    <cellStyle name="1_Bao cao giai ngan von dau tu nam 2009 (theo doi)_Book1_Ke hoach 2012 theo doi (giai ngan 30.6.12) 2 4" xfId="6484"/>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3" xfId="6487"/>
    <cellStyle name="1_Bao cao giai ngan von dau tu nam 2009 (theo doi)_Book1_Ke hoach 2012 theo doi (giai ngan 30.6.12) 3 4" xfId="6488"/>
    <cellStyle name="1_Bao cao giai ngan von dau tu nam 2009 (theo doi)_Book1_Ke hoach 2012 theo doi (giai ngan 30.6.12) 4" xfId="6489"/>
    <cellStyle name="1_Bao cao giai ngan von dau tu nam 2009 (theo doi)_Book1_Ke hoach 2012 theo doi (giai ngan 30.6.12) 5" xfId="6490"/>
    <cellStyle name="1_Bao cao giai ngan von dau tu nam 2009 (theo doi)_Book1_Ke hoach 2012 theo doi (giai ngan 30.6.12) 6" xfId="6491"/>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3" xfId="6495"/>
    <cellStyle name="1_Bao cao giai ngan von dau tu nam 2009 (theo doi)_Dang ky phan khai von ODA (gui Bo) 2 4" xfId="6496"/>
    <cellStyle name="1_Bao cao giai ngan von dau tu nam 2009 (theo doi)_Dang ky phan khai von ODA (gui Bo) 3" xfId="6497"/>
    <cellStyle name="1_Bao cao giai ngan von dau tu nam 2009 (theo doi)_Dang ky phan khai von ODA (gui Bo) 4" xfId="6498"/>
    <cellStyle name="1_Bao cao giai ngan von dau tu nam 2009 (theo doi)_Dang ky phan khai von ODA (gui Bo) 5" xfId="649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3" xfId="6503"/>
    <cellStyle name="1_Bao cao giai ngan von dau tu nam 2009 (theo doi)_Dang ky phan khai von ODA (gui Bo)_BC von DTPT 6 thang 2012 2 4" xfId="6504"/>
    <cellStyle name="1_Bao cao giai ngan von dau tu nam 2009 (theo doi)_Dang ky phan khai von ODA (gui Bo)_BC von DTPT 6 thang 2012 3" xfId="6505"/>
    <cellStyle name="1_Bao cao giai ngan von dau tu nam 2009 (theo doi)_Dang ky phan khai von ODA (gui Bo)_BC von DTPT 6 thang 2012 4" xfId="6506"/>
    <cellStyle name="1_Bao cao giai ngan von dau tu nam 2009 (theo doi)_Dang ky phan khai von ODA (gui Bo)_BC von DTPT 6 thang 2012 5" xfId="650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3" xfId="6511"/>
    <cellStyle name="1_Bao cao giai ngan von dau tu nam 2009 (theo doi)_Dang ky phan khai von ODA (gui Bo)_Bieu du thao QD von ho tro co MT 2 4" xfId="6512"/>
    <cellStyle name="1_Bao cao giai ngan von dau tu nam 2009 (theo doi)_Dang ky phan khai von ODA (gui Bo)_Bieu du thao QD von ho tro co MT 3" xfId="6513"/>
    <cellStyle name="1_Bao cao giai ngan von dau tu nam 2009 (theo doi)_Dang ky phan khai von ODA (gui Bo)_Bieu du thao QD von ho tro co MT 4" xfId="6514"/>
    <cellStyle name="1_Bao cao giai ngan von dau tu nam 2009 (theo doi)_Dang ky phan khai von ODA (gui Bo)_Bieu du thao QD von ho tro co MT 5" xfId="651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5" xfId="652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3" xfId="6527"/>
    <cellStyle name="1_Bao cao giai ngan von dau tu nam 2009 (theo doi)_DK bo tri lai (chinh thuc) 2 4" xfId="6528"/>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3" xfId="6531"/>
    <cellStyle name="1_Bao cao giai ngan von dau tu nam 2009 (theo doi)_DK bo tri lai (chinh thuc) 3 4" xfId="6532"/>
    <cellStyle name="1_Bao cao giai ngan von dau tu nam 2009 (theo doi)_DK bo tri lai (chinh thuc) 4" xfId="6533"/>
    <cellStyle name="1_Bao cao giai ngan von dau tu nam 2009 (theo doi)_DK bo tri lai (chinh thuc) 5" xfId="6534"/>
    <cellStyle name="1_Bao cao giai ngan von dau tu nam 2009 (theo doi)_DK bo tri lai (chinh thuc) 6" xfId="6535"/>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3" xfId="6539"/>
    <cellStyle name="1_Bao cao giai ngan von dau tu nam 2009 (theo doi)_DK bo tri lai (chinh thuc)_BC von DTPT 6 thang 2012 2 4" xfId="6540"/>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3" xfId="6543"/>
    <cellStyle name="1_Bao cao giai ngan von dau tu nam 2009 (theo doi)_DK bo tri lai (chinh thuc)_BC von DTPT 6 thang 2012 3 4" xfId="6544"/>
    <cellStyle name="1_Bao cao giai ngan von dau tu nam 2009 (theo doi)_DK bo tri lai (chinh thuc)_BC von DTPT 6 thang 2012 4" xfId="6545"/>
    <cellStyle name="1_Bao cao giai ngan von dau tu nam 2009 (theo doi)_DK bo tri lai (chinh thuc)_BC von DTPT 6 thang 2012 5" xfId="6546"/>
    <cellStyle name="1_Bao cao giai ngan von dau tu nam 2009 (theo doi)_DK bo tri lai (chinh thuc)_BC von DTPT 6 thang 2012 6" xfId="6547"/>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3" xfId="6551"/>
    <cellStyle name="1_Bao cao giai ngan von dau tu nam 2009 (theo doi)_DK bo tri lai (chinh thuc)_Bieu du thao QD von ho tro co MT 2 4" xfId="6552"/>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3" xfId="6555"/>
    <cellStyle name="1_Bao cao giai ngan von dau tu nam 2009 (theo doi)_DK bo tri lai (chinh thuc)_Bieu du thao QD von ho tro co MT 3 4" xfId="6556"/>
    <cellStyle name="1_Bao cao giai ngan von dau tu nam 2009 (theo doi)_DK bo tri lai (chinh thuc)_Bieu du thao QD von ho tro co MT 4" xfId="6557"/>
    <cellStyle name="1_Bao cao giai ngan von dau tu nam 2009 (theo doi)_DK bo tri lai (chinh thuc)_Bieu du thao QD von ho tro co MT 5" xfId="6558"/>
    <cellStyle name="1_Bao cao giai ngan von dau tu nam 2009 (theo doi)_DK bo tri lai (chinh thuc)_Bieu du thao QD von ho tro co MT 6" xfId="6559"/>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3" xfId="6563"/>
    <cellStyle name="1_Bao cao giai ngan von dau tu nam 2009 (theo doi)_DK bo tri lai (chinh thuc)_Hoan chinh KH 2012 (o nha) 2 4" xfId="6564"/>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3" xfId="6567"/>
    <cellStyle name="1_Bao cao giai ngan von dau tu nam 2009 (theo doi)_DK bo tri lai (chinh thuc)_Hoan chinh KH 2012 (o nha) 3 4" xfId="6568"/>
    <cellStyle name="1_Bao cao giai ngan von dau tu nam 2009 (theo doi)_DK bo tri lai (chinh thuc)_Hoan chinh KH 2012 (o nha) 4" xfId="6569"/>
    <cellStyle name="1_Bao cao giai ngan von dau tu nam 2009 (theo doi)_DK bo tri lai (chinh thuc)_Hoan chinh KH 2012 (o nha) 5" xfId="6570"/>
    <cellStyle name="1_Bao cao giai ngan von dau tu nam 2009 (theo doi)_DK bo tri lai (chinh thuc)_Hoan chinh KH 2012 (o nha) 6" xfId="6571"/>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6" xfId="6583"/>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6" xfId="6595"/>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6" xfId="6607"/>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6" xfId="6619"/>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4" xfId="6630"/>
    <cellStyle name="1_Bao cao giai ngan von dau tu nam 2009 (theo doi)_DK bo tri lai (chinh thuc)_Hoan chinh KH 2012 Von ho tro co MT (chi tiet) 5" xfId="6631"/>
    <cellStyle name="1_Bao cao giai ngan von dau tu nam 2009 (theo doi)_DK bo tri lai (chinh thuc)_Hoan chinh KH 2012 Von ho tro co MT (chi tiet) 6" xfId="6632"/>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3" xfId="6635"/>
    <cellStyle name="1_Bao cao giai ngan von dau tu nam 2009 (theo doi)_DK bo tri lai (chinh thuc)_Hoan chinh KH 2012 Von ho tro co MT 10 4" xfId="6636"/>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3" xfId="6639"/>
    <cellStyle name="1_Bao cao giai ngan von dau tu nam 2009 (theo doi)_DK bo tri lai (chinh thuc)_Hoan chinh KH 2012 Von ho tro co MT 11 4" xfId="6640"/>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3" xfId="6643"/>
    <cellStyle name="1_Bao cao giai ngan von dau tu nam 2009 (theo doi)_DK bo tri lai (chinh thuc)_Hoan chinh KH 2012 Von ho tro co MT 12 4" xfId="6644"/>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3" xfId="6647"/>
    <cellStyle name="1_Bao cao giai ngan von dau tu nam 2009 (theo doi)_DK bo tri lai (chinh thuc)_Hoan chinh KH 2012 Von ho tro co MT 13 4" xfId="6648"/>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3" xfId="6651"/>
    <cellStyle name="1_Bao cao giai ngan von dau tu nam 2009 (theo doi)_DK bo tri lai (chinh thuc)_Hoan chinh KH 2012 Von ho tro co MT 14 4" xfId="6652"/>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3" xfId="6655"/>
    <cellStyle name="1_Bao cao giai ngan von dau tu nam 2009 (theo doi)_DK bo tri lai (chinh thuc)_Hoan chinh KH 2012 Von ho tro co MT 15 4" xfId="6656"/>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3" xfId="6659"/>
    <cellStyle name="1_Bao cao giai ngan von dau tu nam 2009 (theo doi)_DK bo tri lai (chinh thuc)_Hoan chinh KH 2012 Von ho tro co MT 16 4" xfId="6660"/>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3" xfId="6663"/>
    <cellStyle name="1_Bao cao giai ngan von dau tu nam 2009 (theo doi)_DK bo tri lai (chinh thuc)_Hoan chinh KH 2012 Von ho tro co MT 17 4" xfId="6664"/>
    <cellStyle name="1_Bao cao giai ngan von dau tu nam 2009 (theo doi)_DK bo tri lai (chinh thuc)_Hoan chinh KH 2012 Von ho tro co MT 18" xfId="6665"/>
    <cellStyle name="1_Bao cao giai ngan von dau tu nam 2009 (theo doi)_DK bo tri lai (chinh thuc)_Hoan chinh KH 2012 Von ho tro co MT 19" xfId="6666"/>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3" xfId="6669"/>
    <cellStyle name="1_Bao cao giai ngan von dau tu nam 2009 (theo doi)_DK bo tri lai (chinh thuc)_Hoan chinh KH 2012 Von ho tro co MT 2 4" xfId="6670"/>
    <cellStyle name="1_Bao cao giai ngan von dau tu nam 2009 (theo doi)_DK bo tri lai (chinh thuc)_Hoan chinh KH 2012 Von ho tro co MT 20" xfId="6671"/>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3" xfId="6674"/>
    <cellStyle name="1_Bao cao giai ngan von dau tu nam 2009 (theo doi)_DK bo tri lai (chinh thuc)_Hoan chinh KH 2012 Von ho tro co MT 3 4" xfId="6675"/>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3" xfId="6678"/>
    <cellStyle name="1_Bao cao giai ngan von dau tu nam 2009 (theo doi)_DK bo tri lai (chinh thuc)_Hoan chinh KH 2012 Von ho tro co MT 4 4" xfId="6679"/>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3" xfId="6682"/>
    <cellStyle name="1_Bao cao giai ngan von dau tu nam 2009 (theo doi)_DK bo tri lai (chinh thuc)_Hoan chinh KH 2012 Von ho tro co MT 5 4" xfId="6683"/>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3" xfId="6686"/>
    <cellStyle name="1_Bao cao giai ngan von dau tu nam 2009 (theo doi)_DK bo tri lai (chinh thuc)_Hoan chinh KH 2012 Von ho tro co MT 6 4" xfId="6687"/>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3" xfId="6690"/>
    <cellStyle name="1_Bao cao giai ngan von dau tu nam 2009 (theo doi)_DK bo tri lai (chinh thuc)_Hoan chinh KH 2012 Von ho tro co MT 7 4" xfId="6691"/>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3" xfId="6694"/>
    <cellStyle name="1_Bao cao giai ngan von dau tu nam 2009 (theo doi)_DK bo tri lai (chinh thuc)_Hoan chinh KH 2012 Von ho tro co MT 8 4" xfId="6695"/>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3" xfId="6698"/>
    <cellStyle name="1_Bao cao giai ngan von dau tu nam 2009 (theo doi)_DK bo tri lai (chinh thuc)_Hoan chinh KH 2012 Von ho tro co MT 9 4" xfId="6699"/>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6" xfId="6747"/>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3" xfId="6751"/>
    <cellStyle name="1_Bao cao giai ngan von dau tu nam 2009 (theo doi)_DK bo tri lai (chinh thuc)_Ke hoach 2012 (theo doi) 2 4" xfId="6752"/>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3" xfId="6755"/>
    <cellStyle name="1_Bao cao giai ngan von dau tu nam 2009 (theo doi)_DK bo tri lai (chinh thuc)_Ke hoach 2012 (theo doi) 3 4" xfId="6756"/>
    <cellStyle name="1_Bao cao giai ngan von dau tu nam 2009 (theo doi)_DK bo tri lai (chinh thuc)_Ke hoach 2012 (theo doi) 4" xfId="6757"/>
    <cellStyle name="1_Bao cao giai ngan von dau tu nam 2009 (theo doi)_DK bo tri lai (chinh thuc)_Ke hoach 2012 (theo doi) 5" xfId="6758"/>
    <cellStyle name="1_Bao cao giai ngan von dau tu nam 2009 (theo doi)_DK bo tri lai (chinh thuc)_Ke hoach 2012 (theo doi) 6" xfId="6759"/>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3" xfId="6763"/>
    <cellStyle name="1_Bao cao giai ngan von dau tu nam 2009 (theo doi)_DK bo tri lai (chinh thuc)_Ke hoach 2012 theo doi (giai ngan 30.6.12) 2 4" xfId="6764"/>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3" xfId="6767"/>
    <cellStyle name="1_Bao cao giai ngan von dau tu nam 2009 (theo doi)_DK bo tri lai (chinh thuc)_Ke hoach 2012 theo doi (giai ngan 30.6.12) 3 4" xfId="6768"/>
    <cellStyle name="1_Bao cao giai ngan von dau tu nam 2009 (theo doi)_DK bo tri lai (chinh thuc)_Ke hoach 2012 theo doi (giai ngan 30.6.12) 4" xfId="6769"/>
    <cellStyle name="1_Bao cao giai ngan von dau tu nam 2009 (theo doi)_DK bo tri lai (chinh thuc)_Ke hoach 2012 theo doi (giai ngan 30.6.12) 5" xfId="6770"/>
    <cellStyle name="1_Bao cao giai ngan von dau tu nam 2009 (theo doi)_DK bo tri lai (chinh thuc)_Ke hoach 2012 theo doi (giai ngan 30.6.12) 6" xfId="6771"/>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3" xfId="6775"/>
    <cellStyle name="1_Bao cao giai ngan von dau tu nam 2009 (theo doi)_Ke hoach 2009 (theo doi) -1 2 4" xfId="6776"/>
    <cellStyle name="1_Bao cao giai ngan von dau tu nam 2009 (theo doi)_Ke hoach 2009 (theo doi) -1 3" xfId="6777"/>
    <cellStyle name="1_Bao cao giai ngan von dau tu nam 2009 (theo doi)_Ke hoach 2009 (theo doi) -1 4" xfId="6778"/>
    <cellStyle name="1_Bao cao giai ngan von dau tu nam 2009 (theo doi)_Ke hoach 2009 (theo doi) -1 5" xfId="677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6" xfId="6859"/>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3" xfId="6863"/>
    <cellStyle name="1_Bao cao giai ngan von dau tu nam 2009 (theo doi)_Ke hoach 2009 (theo doi) -1_BC von DTPT 6 thang 2012 2 4" xfId="6864"/>
    <cellStyle name="1_Bao cao giai ngan von dau tu nam 2009 (theo doi)_Ke hoach 2009 (theo doi) -1_BC von DTPT 6 thang 2012 3" xfId="6865"/>
    <cellStyle name="1_Bao cao giai ngan von dau tu nam 2009 (theo doi)_Ke hoach 2009 (theo doi) -1_BC von DTPT 6 thang 2012 4" xfId="6866"/>
    <cellStyle name="1_Bao cao giai ngan von dau tu nam 2009 (theo doi)_Ke hoach 2009 (theo doi) -1_BC von DTPT 6 thang 2012 5" xfId="686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3" xfId="6871"/>
    <cellStyle name="1_Bao cao giai ngan von dau tu nam 2009 (theo doi)_Ke hoach 2009 (theo doi) -1_Bieu du thao QD von ho tro co MT 2 4" xfId="6872"/>
    <cellStyle name="1_Bao cao giai ngan von dau tu nam 2009 (theo doi)_Ke hoach 2009 (theo doi) -1_Bieu du thao QD von ho tro co MT 3" xfId="6873"/>
    <cellStyle name="1_Bao cao giai ngan von dau tu nam 2009 (theo doi)_Ke hoach 2009 (theo doi) -1_Bieu du thao QD von ho tro co MT 4" xfId="6874"/>
    <cellStyle name="1_Bao cao giai ngan von dau tu nam 2009 (theo doi)_Ke hoach 2009 (theo doi) -1_Bieu du thao QD von ho tro co MT 5" xfId="687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3" xfId="6879"/>
    <cellStyle name="1_Bao cao giai ngan von dau tu nam 2009 (theo doi)_Ke hoach 2009 (theo doi) -1_Book1 2 4" xfId="6880"/>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3" xfId="6883"/>
    <cellStyle name="1_Bao cao giai ngan von dau tu nam 2009 (theo doi)_Ke hoach 2009 (theo doi) -1_Book1 3 4" xfId="6884"/>
    <cellStyle name="1_Bao cao giai ngan von dau tu nam 2009 (theo doi)_Ke hoach 2009 (theo doi) -1_Book1 4" xfId="6885"/>
    <cellStyle name="1_Bao cao giai ngan von dau tu nam 2009 (theo doi)_Ke hoach 2009 (theo doi) -1_Book1 5" xfId="6886"/>
    <cellStyle name="1_Bao cao giai ngan von dau tu nam 2009 (theo doi)_Ke hoach 2009 (theo doi) -1_Book1 6" xfId="6887"/>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3" xfId="6891"/>
    <cellStyle name="1_Bao cao giai ngan von dau tu nam 2009 (theo doi)_Ke hoach 2009 (theo doi) -1_Book1_BC von DTPT 6 thang 2012 2 4" xfId="6892"/>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3" xfId="6895"/>
    <cellStyle name="1_Bao cao giai ngan von dau tu nam 2009 (theo doi)_Ke hoach 2009 (theo doi) -1_Book1_BC von DTPT 6 thang 2012 3 4" xfId="6896"/>
    <cellStyle name="1_Bao cao giai ngan von dau tu nam 2009 (theo doi)_Ke hoach 2009 (theo doi) -1_Book1_BC von DTPT 6 thang 2012 4" xfId="6897"/>
    <cellStyle name="1_Bao cao giai ngan von dau tu nam 2009 (theo doi)_Ke hoach 2009 (theo doi) -1_Book1_BC von DTPT 6 thang 2012 5" xfId="6898"/>
    <cellStyle name="1_Bao cao giai ngan von dau tu nam 2009 (theo doi)_Ke hoach 2009 (theo doi) -1_Book1_BC von DTPT 6 thang 2012 6" xfId="6899"/>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3" xfId="6903"/>
    <cellStyle name="1_Bao cao giai ngan von dau tu nam 2009 (theo doi)_Ke hoach 2009 (theo doi) -1_Book1_Bieu du thao QD von ho tro co MT 2 4" xfId="6904"/>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3" xfId="6907"/>
    <cellStyle name="1_Bao cao giai ngan von dau tu nam 2009 (theo doi)_Ke hoach 2009 (theo doi) -1_Book1_Bieu du thao QD von ho tro co MT 3 4" xfId="6908"/>
    <cellStyle name="1_Bao cao giai ngan von dau tu nam 2009 (theo doi)_Ke hoach 2009 (theo doi) -1_Book1_Bieu du thao QD von ho tro co MT 4" xfId="6909"/>
    <cellStyle name="1_Bao cao giai ngan von dau tu nam 2009 (theo doi)_Ke hoach 2009 (theo doi) -1_Book1_Bieu du thao QD von ho tro co MT 5" xfId="6910"/>
    <cellStyle name="1_Bao cao giai ngan von dau tu nam 2009 (theo doi)_Ke hoach 2009 (theo doi) -1_Book1_Bieu du thao QD von ho tro co MT 6" xfId="6911"/>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3" xfId="6915"/>
    <cellStyle name="1_Bao cao giai ngan von dau tu nam 2009 (theo doi)_Ke hoach 2009 (theo doi) -1_Book1_Hoan chinh KH 2012 (o nha) 2 4" xfId="6916"/>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3" xfId="6919"/>
    <cellStyle name="1_Bao cao giai ngan von dau tu nam 2009 (theo doi)_Ke hoach 2009 (theo doi) -1_Book1_Hoan chinh KH 2012 (o nha) 3 4" xfId="6920"/>
    <cellStyle name="1_Bao cao giai ngan von dau tu nam 2009 (theo doi)_Ke hoach 2009 (theo doi) -1_Book1_Hoan chinh KH 2012 (o nha) 4" xfId="6921"/>
    <cellStyle name="1_Bao cao giai ngan von dau tu nam 2009 (theo doi)_Ke hoach 2009 (theo doi) -1_Book1_Hoan chinh KH 2012 (o nha) 5" xfId="6922"/>
    <cellStyle name="1_Bao cao giai ngan von dau tu nam 2009 (theo doi)_Ke hoach 2009 (theo doi) -1_Book1_Hoan chinh KH 2012 (o nha) 6" xfId="6923"/>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6" xfId="6935"/>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6" xfId="6947"/>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3" xfId="6987"/>
    <cellStyle name="1_Bao cao giai ngan von dau tu nam 2009 (theo doi)_Ke hoach 2009 (theo doi) -1_Book1_Hoan chinh KH 2012 Von ho tro co MT 10 4" xfId="6988"/>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3" xfId="6991"/>
    <cellStyle name="1_Bao cao giai ngan von dau tu nam 2009 (theo doi)_Ke hoach 2009 (theo doi) -1_Book1_Hoan chinh KH 2012 Von ho tro co MT 11 4" xfId="6992"/>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3" xfId="6995"/>
    <cellStyle name="1_Bao cao giai ngan von dau tu nam 2009 (theo doi)_Ke hoach 2009 (theo doi) -1_Book1_Hoan chinh KH 2012 Von ho tro co MT 12 4" xfId="6996"/>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3" xfId="6999"/>
    <cellStyle name="1_Bao cao giai ngan von dau tu nam 2009 (theo doi)_Ke hoach 2009 (theo doi) -1_Book1_Hoan chinh KH 2012 Von ho tro co MT 13 4" xfId="7000"/>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3" xfId="7003"/>
    <cellStyle name="1_Bao cao giai ngan von dau tu nam 2009 (theo doi)_Ke hoach 2009 (theo doi) -1_Book1_Hoan chinh KH 2012 Von ho tro co MT 14 4" xfId="7004"/>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3" xfId="7007"/>
    <cellStyle name="1_Bao cao giai ngan von dau tu nam 2009 (theo doi)_Ke hoach 2009 (theo doi) -1_Book1_Hoan chinh KH 2012 Von ho tro co MT 15 4" xfId="7008"/>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3" xfId="7011"/>
    <cellStyle name="1_Bao cao giai ngan von dau tu nam 2009 (theo doi)_Ke hoach 2009 (theo doi) -1_Book1_Hoan chinh KH 2012 Von ho tro co MT 16 4" xfId="7012"/>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3" xfId="7015"/>
    <cellStyle name="1_Bao cao giai ngan von dau tu nam 2009 (theo doi)_Ke hoach 2009 (theo doi) -1_Book1_Hoan chinh KH 2012 Von ho tro co MT 17 4" xfId="7016"/>
    <cellStyle name="1_Bao cao giai ngan von dau tu nam 2009 (theo doi)_Ke hoach 2009 (theo doi) -1_Book1_Hoan chinh KH 2012 Von ho tro co MT 18" xfId="7017"/>
    <cellStyle name="1_Bao cao giai ngan von dau tu nam 2009 (theo doi)_Ke hoach 2009 (theo doi) -1_Book1_Hoan chinh KH 2012 Von ho tro co MT 19" xfId="7018"/>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3" xfId="7021"/>
    <cellStyle name="1_Bao cao giai ngan von dau tu nam 2009 (theo doi)_Ke hoach 2009 (theo doi) -1_Book1_Hoan chinh KH 2012 Von ho tro co MT 2 4" xfId="7022"/>
    <cellStyle name="1_Bao cao giai ngan von dau tu nam 2009 (theo doi)_Ke hoach 2009 (theo doi) -1_Book1_Hoan chinh KH 2012 Von ho tro co MT 20" xfId="7023"/>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3" xfId="7026"/>
    <cellStyle name="1_Bao cao giai ngan von dau tu nam 2009 (theo doi)_Ke hoach 2009 (theo doi) -1_Book1_Hoan chinh KH 2012 Von ho tro co MT 3 4" xfId="7027"/>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3" xfId="7030"/>
    <cellStyle name="1_Bao cao giai ngan von dau tu nam 2009 (theo doi)_Ke hoach 2009 (theo doi) -1_Book1_Hoan chinh KH 2012 Von ho tro co MT 4 4" xfId="7031"/>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3" xfId="7034"/>
    <cellStyle name="1_Bao cao giai ngan von dau tu nam 2009 (theo doi)_Ke hoach 2009 (theo doi) -1_Book1_Hoan chinh KH 2012 Von ho tro co MT 5 4" xfId="7035"/>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3" xfId="7038"/>
    <cellStyle name="1_Bao cao giai ngan von dau tu nam 2009 (theo doi)_Ke hoach 2009 (theo doi) -1_Book1_Hoan chinh KH 2012 Von ho tro co MT 6 4" xfId="7039"/>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3" xfId="7042"/>
    <cellStyle name="1_Bao cao giai ngan von dau tu nam 2009 (theo doi)_Ke hoach 2009 (theo doi) -1_Book1_Hoan chinh KH 2012 Von ho tro co MT 7 4" xfId="7043"/>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3" xfId="7046"/>
    <cellStyle name="1_Bao cao giai ngan von dau tu nam 2009 (theo doi)_Ke hoach 2009 (theo doi) -1_Book1_Hoan chinh KH 2012 Von ho tro co MT 8 4" xfId="7047"/>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3" xfId="7050"/>
    <cellStyle name="1_Bao cao giai ngan von dau tu nam 2009 (theo doi)_Ke hoach 2009 (theo doi) -1_Book1_Hoan chinh KH 2012 Von ho tro co MT 9 4" xfId="7051"/>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6" xfId="7099"/>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3" xfId="7103"/>
    <cellStyle name="1_Bao cao giai ngan von dau tu nam 2009 (theo doi)_Ke hoach 2009 (theo doi) -1_Book1_Ke hoach 2012 (theo doi) 2 4" xfId="7104"/>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3" xfId="7107"/>
    <cellStyle name="1_Bao cao giai ngan von dau tu nam 2009 (theo doi)_Ke hoach 2009 (theo doi) -1_Book1_Ke hoach 2012 (theo doi) 3 4" xfId="7108"/>
    <cellStyle name="1_Bao cao giai ngan von dau tu nam 2009 (theo doi)_Ke hoach 2009 (theo doi) -1_Book1_Ke hoach 2012 (theo doi) 4" xfId="7109"/>
    <cellStyle name="1_Bao cao giai ngan von dau tu nam 2009 (theo doi)_Ke hoach 2009 (theo doi) -1_Book1_Ke hoach 2012 (theo doi) 5" xfId="7110"/>
    <cellStyle name="1_Bao cao giai ngan von dau tu nam 2009 (theo doi)_Ke hoach 2009 (theo doi) -1_Book1_Ke hoach 2012 (theo doi) 6" xfId="7111"/>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4" xfId="7121"/>
    <cellStyle name="1_Bao cao giai ngan von dau tu nam 2009 (theo doi)_Ke hoach 2009 (theo doi) -1_Book1_Ke hoach 2012 theo doi (giai ngan 30.6.12) 5" xfId="7122"/>
    <cellStyle name="1_Bao cao giai ngan von dau tu nam 2009 (theo doi)_Ke hoach 2009 (theo doi) -1_Book1_Ke hoach 2012 theo doi (giai ngan 30.6.12) 6" xfId="7123"/>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3" xfId="7127"/>
    <cellStyle name="1_Bao cao giai ngan von dau tu nam 2009 (theo doi)_Ke hoach 2009 (theo doi) -1_Dang ky phan khai von ODA (gui Bo) 2 4" xfId="7128"/>
    <cellStyle name="1_Bao cao giai ngan von dau tu nam 2009 (theo doi)_Ke hoach 2009 (theo doi) -1_Dang ky phan khai von ODA (gui Bo) 3" xfId="7129"/>
    <cellStyle name="1_Bao cao giai ngan von dau tu nam 2009 (theo doi)_Ke hoach 2009 (theo doi) -1_Dang ky phan khai von ODA (gui Bo) 4" xfId="7130"/>
    <cellStyle name="1_Bao cao giai ngan von dau tu nam 2009 (theo doi)_Ke hoach 2009 (theo doi) -1_Dang ky phan khai von ODA (gui Bo) 5" xfId="713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5" xfId="715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3" xfId="7159"/>
    <cellStyle name="1_Bao cao giai ngan von dau tu nam 2009 (theo doi)_Ke hoach 2009 (theo doi) -1_Ke hoach 2012 (theo doi) 2 4" xfId="7160"/>
    <cellStyle name="1_Bao cao giai ngan von dau tu nam 2009 (theo doi)_Ke hoach 2009 (theo doi) -1_Ke hoach 2012 (theo doi) 3" xfId="7161"/>
    <cellStyle name="1_Bao cao giai ngan von dau tu nam 2009 (theo doi)_Ke hoach 2009 (theo doi) -1_Ke hoach 2012 (theo doi) 4" xfId="7162"/>
    <cellStyle name="1_Bao cao giai ngan von dau tu nam 2009 (theo doi)_Ke hoach 2009 (theo doi) -1_Ke hoach 2012 (theo doi) 5" xfId="716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3" xfId="7167"/>
    <cellStyle name="1_Bao cao giai ngan von dau tu nam 2009 (theo doi)_Ke hoach 2009 (theo doi) -1_Ke hoach 2012 theo doi (giai ngan 30.6.12) 2 4" xfId="7168"/>
    <cellStyle name="1_Bao cao giai ngan von dau tu nam 2009 (theo doi)_Ke hoach 2009 (theo doi) -1_Ke hoach 2012 theo doi (giai ngan 30.6.12) 3" xfId="7169"/>
    <cellStyle name="1_Bao cao giai ngan von dau tu nam 2009 (theo doi)_Ke hoach 2009 (theo doi) -1_Ke hoach 2012 theo doi (giai ngan 30.6.12) 4" xfId="7170"/>
    <cellStyle name="1_Bao cao giai ngan von dau tu nam 2009 (theo doi)_Ke hoach 2009 (theo doi) -1_Ke hoach 2012 theo doi (giai ngan 30.6.12) 5" xfId="717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3" xfId="7175"/>
    <cellStyle name="1_Bao cao giai ngan von dau tu nam 2009 (theo doi)_Ke hoach 2009 (theo doi) -1_Tong hop theo doi von TPCP (BC) 2 4" xfId="7176"/>
    <cellStyle name="1_Bao cao giai ngan von dau tu nam 2009 (theo doi)_Ke hoach 2009 (theo doi) -1_Tong hop theo doi von TPCP (BC) 3" xfId="7177"/>
    <cellStyle name="1_Bao cao giai ngan von dau tu nam 2009 (theo doi)_Ke hoach 2009 (theo doi) -1_Tong hop theo doi von TPCP (BC) 4" xfId="7178"/>
    <cellStyle name="1_Bao cao giai ngan von dau tu nam 2009 (theo doi)_Ke hoach 2009 (theo doi) -1_Tong hop theo doi von TPCP (BC) 5" xfId="717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5" xfId="718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5" xfId="721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3" xfId="7215"/>
    <cellStyle name="1_Bao cao giai ngan von dau tu nam 2009 (theo doi)_Ke hoach 2010 (theo doi) 2 4" xfId="7216"/>
    <cellStyle name="1_Bao cao giai ngan von dau tu nam 2009 (theo doi)_Ke hoach 2010 (theo doi) 3" xfId="7217"/>
    <cellStyle name="1_Bao cao giai ngan von dau tu nam 2009 (theo doi)_Ke hoach 2010 (theo doi) 4" xfId="7218"/>
    <cellStyle name="1_Bao cao giai ngan von dau tu nam 2009 (theo doi)_Ke hoach 2010 (theo doi) 5" xfId="721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3" xfId="7223"/>
    <cellStyle name="1_Bao cao giai ngan von dau tu nam 2009 (theo doi)_Ke hoach 2010 (theo doi)_BC von DTPT 6 thang 2012 2 4" xfId="7224"/>
    <cellStyle name="1_Bao cao giai ngan von dau tu nam 2009 (theo doi)_Ke hoach 2010 (theo doi)_BC von DTPT 6 thang 2012 3" xfId="7225"/>
    <cellStyle name="1_Bao cao giai ngan von dau tu nam 2009 (theo doi)_Ke hoach 2010 (theo doi)_BC von DTPT 6 thang 2012 4" xfId="7226"/>
    <cellStyle name="1_Bao cao giai ngan von dau tu nam 2009 (theo doi)_Ke hoach 2010 (theo doi)_BC von DTPT 6 thang 2012 5" xfId="722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3" xfId="7231"/>
    <cellStyle name="1_Bao cao giai ngan von dau tu nam 2009 (theo doi)_Ke hoach 2010 (theo doi)_Bieu du thao QD von ho tro co MT 2 4" xfId="7232"/>
    <cellStyle name="1_Bao cao giai ngan von dau tu nam 2009 (theo doi)_Ke hoach 2010 (theo doi)_Bieu du thao QD von ho tro co MT 3" xfId="7233"/>
    <cellStyle name="1_Bao cao giai ngan von dau tu nam 2009 (theo doi)_Ke hoach 2010 (theo doi)_Bieu du thao QD von ho tro co MT 4" xfId="7234"/>
    <cellStyle name="1_Bao cao giai ngan von dau tu nam 2009 (theo doi)_Ke hoach 2010 (theo doi)_Bieu du thao QD von ho tro co MT 5" xfId="723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3" xfId="7239"/>
    <cellStyle name="1_Bao cao giai ngan von dau tu nam 2009 (theo doi)_Ke hoach 2010 (theo doi)_Ke hoach 2012 (theo doi) 2 4" xfId="7240"/>
    <cellStyle name="1_Bao cao giai ngan von dau tu nam 2009 (theo doi)_Ke hoach 2010 (theo doi)_Ke hoach 2012 (theo doi) 3" xfId="7241"/>
    <cellStyle name="1_Bao cao giai ngan von dau tu nam 2009 (theo doi)_Ke hoach 2010 (theo doi)_Ke hoach 2012 (theo doi) 4" xfId="7242"/>
    <cellStyle name="1_Bao cao giai ngan von dau tu nam 2009 (theo doi)_Ke hoach 2010 (theo doi)_Ke hoach 2012 (theo doi) 5" xfId="724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3" xfId="7247"/>
    <cellStyle name="1_Bao cao giai ngan von dau tu nam 2009 (theo doi)_Ke hoach 2010 (theo doi)_Ke hoach 2012 theo doi (giai ngan 30.6.12) 2 4" xfId="7248"/>
    <cellStyle name="1_Bao cao giai ngan von dau tu nam 2009 (theo doi)_Ke hoach 2010 (theo doi)_Ke hoach 2012 theo doi (giai ngan 30.6.12) 3" xfId="7249"/>
    <cellStyle name="1_Bao cao giai ngan von dau tu nam 2009 (theo doi)_Ke hoach 2010 (theo doi)_Ke hoach 2012 theo doi (giai ngan 30.6.12) 4" xfId="7250"/>
    <cellStyle name="1_Bao cao giai ngan von dau tu nam 2009 (theo doi)_Ke hoach 2010 (theo doi)_Ke hoach 2012 theo doi (giai ngan 30.6.12) 5" xfId="725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3" xfId="7255"/>
    <cellStyle name="1_Bao cao giai ngan von dau tu nam 2009 (theo doi)_Ke hoach 2012 (theo doi) 2 4" xfId="7256"/>
    <cellStyle name="1_Bao cao giai ngan von dau tu nam 2009 (theo doi)_Ke hoach 2012 (theo doi) 3" xfId="7257"/>
    <cellStyle name="1_Bao cao giai ngan von dau tu nam 2009 (theo doi)_Ke hoach 2012 (theo doi) 4" xfId="7258"/>
    <cellStyle name="1_Bao cao giai ngan von dau tu nam 2009 (theo doi)_Ke hoach 2012 (theo doi) 5" xfId="725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3" xfId="7263"/>
    <cellStyle name="1_Bao cao giai ngan von dau tu nam 2009 (theo doi)_Ke hoach 2012 theo doi (giai ngan 30.6.12) 2 4" xfId="7264"/>
    <cellStyle name="1_Bao cao giai ngan von dau tu nam 2009 (theo doi)_Ke hoach 2012 theo doi (giai ngan 30.6.12) 3" xfId="7265"/>
    <cellStyle name="1_Bao cao giai ngan von dau tu nam 2009 (theo doi)_Ke hoach 2012 theo doi (giai ngan 30.6.12) 4" xfId="7266"/>
    <cellStyle name="1_Bao cao giai ngan von dau tu nam 2009 (theo doi)_Ke hoach 2012 theo doi (giai ngan 30.6.12) 5" xfId="726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3" xfId="7271"/>
    <cellStyle name="1_Bao cao giai ngan von dau tu nam 2009 (theo doi)_Ke hoach nam 2013 nguon MT(theo doi) den 31-5-13 2 4" xfId="7272"/>
    <cellStyle name="1_Bao cao giai ngan von dau tu nam 2009 (theo doi)_Ke hoach nam 2013 nguon MT(theo doi) den 31-5-13 3" xfId="7273"/>
    <cellStyle name="1_Bao cao giai ngan von dau tu nam 2009 (theo doi)_Ke hoach nam 2013 nguon MT(theo doi) den 31-5-13 4" xfId="7274"/>
    <cellStyle name="1_Bao cao giai ngan von dau tu nam 2009 (theo doi)_Ke hoach nam 2013 nguon MT(theo doi) den 31-5-13 5" xfId="727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3" xfId="7279"/>
    <cellStyle name="1_Bao cao giai ngan von dau tu nam 2009 (theo doi)_Tong hop theo doi von TPCP (BC) 2 4" xfId="7280"/>
    <cellStyle name="1_Bao cao giai ngan von dau tu nam 2009 (theo doi)_Tong hop theo doi von TPCP (BC) 3" xfId="7281"/>
    <cellStyle name="1_Bao cao giai ngan von dau tu nam 2009 (theo doi)_Tong hop theo doi von TPCP (BC) 4" xfId="7282"/>
    <cellStyle name="1_Bao cao giai ngan von dau tu nam 2009 (theo doi)_Tong hop theo doi von TPCP (BC) 5" xfId="728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3" xfId="7287"/>
    <cellStyle name="1_Bao cao giai ngan von dau tu nam 2009 (theo doi)_Tong hop theo doi von TPCP (BC)_BC von DTPT 6 thang 2012 2 4" xfId="7288"/>
    <cellStyle name="1_Bao cao giai ngan von dau tu nam 2009 (theo doi)_Tong hop theo doi von TPCP (BC)_BC von DTPT 6 thang 2012 3" xfId="7289"/>
    <cellStyle name="1_Bao cao giai ngan von dau tu nam 2009 (theo doi)_Tong hop theo doi von TPCP (BC)_BC von DTPT 6 thang 2012 4" xfId="7290"/>
    <cellStyle name="1_Bao cao giai ngan von dau tu nam 2009 (theo doi)_Tong hop theo doi von TPCP (BC)_BC von DTPT 6 thang 2012 5" xfId="729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3" xfId="7295"/>
    <cellStyle name="1_Bao cao giai ngan von dau tu nam 2009 (theo doi)_Tong hop theo doi von TPCP (BC)_Bieu du thao QD von ho tro co MT 2 4" xfId="7296"/>
    <cellStyle name="1_Bao cao giai ngan von dau tu nam 2009 (theo doi)_Tong hop theo doi von TPCP (BC)_Bieu du thao QD von ho tro co MT 3" xfId="7297"/>
    <cellStyle name="1_Bao cao giai ngan von dau tu nam 2009 (theo doi)_Tong hop theo doi von TPCP (BC)_Bieu du thao QD von ho tro co MT 4" xfId="7298"/>
    <cellStyle name="1_Bao cao giai ngan von dau tu nam 2009 (theo doi)_Tong hop theo doi von TPCP (BC)_Bieu du thao QD von ho tro co MT 5" xfId="729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3" xfId="7303"/>
    <cellStyle name="1_Bao cao giai ngan von dau tu nam 2009 (theo doi)_Tong hop theo doi von TPCP (BC)_Ke hoach 2012 (theo doi) 2 4" xfId="7304"/>
    <cellStyle name="1_Bao cao giai ngan von dau tu nam 2009 (theo doi)_Tong hop theo doi von TPCP (BC)_Ke hoach 2012 (theo doi) 3" xfId="7305"/>
    <cellStyle name="1_Bao cao giai ngan von dau tu nam 2009 (theo doi)_Tong hop theo doi von TPCP (BC)_Ke hoach 2012 (theo doi) 4" xfId="7306"/>
    <cellStyle name="1_Bao cao giai ngan von dau tu nam 2009 (theo doi)_Tong hop theo doi von TPCP (BC)_Ke hoach 2012 (theo doi) 5" xfId="730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4" xfId="7312"/>
    <cellStyle name="1_Bao cao giai ngan von dau tu nam 2009 (theo doi)_Tong hop theo doi von TPCP (BC)_Ke hoach 2012 theo doi (giai ngan 30.6.12) 3" xfId="7313"/>
    <cellStyle name="1_Bao cao giai ngan von dau tu nam 2009 (theo doi)_Tong hop theo doi von TPCP (BC)_Ke hoach 2012 theo doi (giai ngan 30.6.12) 4" xfId="7314"/>
    <cellStyle name="1_Bao cao giai ngan von dau tu nam 2009 (theo doi)_Tong hop theo doi von TPCP (BC)_Ke hoach 2012 theo doi (giai ngan 30.6.12) 5" xfId="731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5" xfId="732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3" xfId="7331"/>
    <cellStyle name="1_Bao cao tinh hinh thuc hien KH 2009 den 31-01-10 2 2 4" xfId="7332"/>
    <cellStyle name="1_Bao cao tinh hinh thuc hien KH 2009 den 31-01-10 2 3" xfId="7333"/>
    <cellStyle name="1_Bao cao tinh hinh thuc hien KH 2009 den 31-01-10 2 4" xfId="7334"/>
    <cellStyle name="1_Bao cao tinh hinh thuc hien KH 2009 den 31-01-10 2 5" xfId="7335"/>
    <cellStyle name="1_Bao cao tinh hinh thuc hien KH 2009 den 31-01-10 3" xfId="7336"/>
    <cellStyle name="1_Bao cao tinh hinh thuc hien KH 2009 den 31-01-10 3 2" xfId="7337"/>
    <cellStyle name="1_Bao cao tinh hinh thuc hien KH 2009 den 31-01-10 3 3" xfId="7338"/>
    <cellStyle name="1_Bao cao tinh hinh thuc hien KH 2009 den 31-01-10 3 4" xfId="7339"/>
    <cellStyle name="1_Bao cao tinh hinh thuc hien KH 2009 den 31-01-10 4" xfId="7340"/>
    <cellStyle name="1_Bao cao tinh hinh thuc hien KH 2009 den 31-01-10 5" xfId="7341"/>
    <cellStyle name="1_Bao cao tinh hinh thuc hien KH 2009 den 31-01-10 6" xfId="7342"/>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3" xfId="7347"/>
    <cellStyle name="1_Bao cao tinh hinh thuc hien KH 2009 den 31-01-10_BC von DTPT 6 thang 2012 2 2 4" xfId="7348"/>
    <cellStyle name="1_Bao cao tinh hinh thuc hien KH 2009 den 31-01-10_BC von DTPT 6 thang 2012 2 3" xfId="7349"/>
    <cellStyle name="1_Bao cao tinh hinh thuc hien KH 2009 den 31-01-10_BC von DTPT 6 thang 2012 2 4" xfId="7350"/>
    <cellStyle name="1_Bao cao tinh hinh thuc hien KH 2009 den 31-01-10_BC von DTPT 6 thang 2012 2 5" xfId="7351"/>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3" xfId="7354"/>
    <cellStyle name="1_Bao cao tinh hinh thuc hien KH 2009 den 31-01-10_BC von DTPT 6 thang 2012 3 4" xfId="7355"/>
    <cellStyle name="1_Bao cao tinh hinh thuc hien KH 2009 den 31-01-10_BC von DTPT 6 thang 2012 4" xfId="7356"/>
    <cellStyle name="1_Bao cao tinh hinh thuc hien KH 2009 den 31-01-10_BC von DTPT 6 thang 2012 5" xfId="7357"/>
    <cellStyle name="1_Bao cao tinh hinh thuc hien KH 2009 den 31-01-10_BC von DTPT 6 thang 2012 6" xfId="7358"/>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3" xfId="7363"/>
    <cellStyle name="1_Bao cao tinh hinh thuc hien KH 2009 den 31-01-10_Bieu du thao QD von ho tro co MT 2 2 4" xfId="7364"/>
    <cellStyle name="1_Bao cao tinh hinh thuc hien KH 2009 den 31-01-10_Bieu du thao QD von ho tro co MT 2 3" xfId="7365"/>
    <cellStyle name="1_Bao cao tinh hinh thuc hien KH 2009 den 31-01-10_Bieu du thao QD von ho tro co MT 2 4" xfId="7366"/>
    <cellStyle name="1_Bao cao tinh hinh thuc hien KH 2009 den 31-01-10_Bieu du thao QD von ho tro co MT 2 5" xfId="7367"/>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3" xfId="7370"/>
    <cellStyle name="1_Bao cao tinh hinh thuc hien KH 2009 den 31-01-10_Bieu du thao QD von ho tro co MT 3 4" xfId="7371"/>
    <cellStyle name="1_Bao cao tinh hinh thuc hien KH 2009 den 31-01-10_Bieu du thao QD von ho tro co MT 4" xfId="7372"/>
    <cellStyle name="1_Bao cao tinh hinh thuc hien KH 2009 den 31-01-10_Bieu du thao QD von ho tro co MT 5" xfId="7373"/>
    <cellStyle name="1_Bao cao tinh hinh thuc hien KH 2009 den 31-01-10_Bieu du thao QD von ho tro co MT 6" xfId="7374"/>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3" xfId="7379"/>
    <cellStyle name="1_Bao cao tinh hinh thuc hien KH 2009 den 31-01-10_Ke hoach 2012 (theo doi) 2 2 4" xfId="7380"/>
    <cellStyle name="1_Bao cao tinh hinh thuc hien KH 2009 den 31-01-10_Ke hoach 2012 (theo doi) 2 3" xfId="7381"/>
    <cellStyle name="1_Bao cao tinh hinh thuc hien KH 2009 den 31-01-10_Ke hoach 2012 (theo doi) 2 4" xfId="7382"/>
    <cellStyle name="1_Bao cao tinh hinh thuc hien KH 2009 den 31-01-10_Ke hoach 2012 (theo doi) 2 5" xfId="7383"/>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3" xfId="7386"/>
    <cellStyle name="1_Bao cao tinh hinh thuc hien KH 2009 den 31-01-10_Ke hoach 2012 (theo doi) 3 4" xfId="7387"/>
    <cellStyle name="1_Bao cao tinh hinh thuc hien KH 2009 den 31-01-10_Ke hoach 2012 (theo doi) 4" xfId="7388"/>
    <cellStyle name="1_Bao cao tinh hinh thuc hien KH 2009 den 31-01-10_Ke hoach 2012 (theo doi) 5" xfId="7389"/>
    <cellStyle name="1_Bao cao tinh hinh thuc hien KH 2009 den 31-01-10_Ke hoach 2012 (theo doi) 6" xfId="7390"/>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3" xfId="7395"/>
    <cellStyle name="1_Bao cao tinh hinh thuc hien KH 2009 den 31-01-10_Ke hoach 2012 theo doi (giai ngan 30.6.12) 2 2 4" xfId="7396"/>
    <cellStyle name="1_Bao cao tinh hinh thuc hien KH 2009 den 31-01-10_Ke hoach 2012 theo doi (giai ngan 30.6.12) 2 3" xfId="7397"/>
    <cellStyle name="1_Bao cao tinh hinh thuc hien KH 2009 den 31-01-10_Ke hoach 2012 theo doi (giai ngan 30.6.12) 2 4" xfId="7398"/>
    <cellStyle name="1_Bao cao tinh hinh thuc hien KH 2009 den 31-01-10_Ke hoach 2012 theo doi (giai ngan 30.6.12) 2 5" xfId="7399"/>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3" xfId="7402"/>
    <cellStyle name="1_Bao cao tinh hinh thuc hien KH 2009 den 31-01-10_Ke hoach 2012 theo doi (giai ngan 30.6.12) 3 4" xfId="7403"/>
    <cellStyle name="1_Bao cao tinh hinh thuc hien KH 2009 den 31-01-10_Ke hoach 2012 theo doi (giai ngan 30.6.12) 4" xfId="7404"/>
    <cellStyle name="1_Bao cao tinh hinh thuc hien KH 2009 den 31-01-10_Ke hoach 2012 theo doi (giai ngan 30.6.12) 5" xfId="7405"/>
    <cellStyle name="1_Bao cao tinh hinh thuc hien KH 2009 den 31-01-10_Ke hoach 2012 theo doi (giai ngan 30.6.12) 6" xfId="7406"/>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3" xfId="7411"/>
    <cellStyle name="1_BC 2010 ve CT trong diem (5nam) 2 2 4" xfId="7412"/>
    <cellStyle name="1_BC 2010 ve CT trong diem (5nam) 2 3" xfId="7413"/>
    <cellStyle name="1_BC 2010 ve CT trong diem (5nam) 2 4" xfId="7414"/>
    <cellStyle name="1_BC 2010 ve CT trong diem (5nam) 2 5" xfId="7415"/>
    <cellStyle name="1_BC 2010 ve CT trong diem (5nam) 3" xfId="7416"/>
    <cellStyle name="1_BC 2010 ve CT trong diem (5nam) 3 2" xfId="7417"/>
    <cellStyle name="1_BC 2010 ve CT trong diem (5nam) 3 3" xfId="7418"/>
    <cellStyle name="1_BC 2010 ve CT trong diem (5nam) 3 4" xfId="7419"/>
    <cellStyle name="1_BC 2010 ve CT trong diem (5nam) 4" xfId="7420"/>
    <cellStyle name="1_BC 2010 ve CT trong diem (5nam) 5" xfId="7421"/>
    <cellStyle name="1_BC 2010 ve CT trong diem (5nam) 6" xfId="7422"/>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3" xfId="7427"/>
    <cellStyle name="1_BC 2010 ve CT trong diem (5nam)_BC von DTPT 6 thang 2012 2 2 4" xfId="7428"/>
    <cellStyle name="1_BC 2010 ve CT trong diem (5nam)_BC von DTPT 6 thang 2012 2 3" xfId="7429"/>
    <cellStyle name="1_BC 2010 ve CT trong diem (5nam)_BC von DTPT 6 thang 2012 2 4" xfId="7430"/>
    <cellStyle name="1_BC 2010 ve CT trong diem (5nam)_BC von DTPT 6 thang 2012 2 5" xfId="7431"/>
    <cellStyle name="1_BC 2010 ve CT trong diem (5nam)_BC von DTPT 6 thang 2012 3" xfId="7432"/>
    <cellStyle name="1_BC 2010 ve CT trong diem (5nam)_BC von DTPT 6 thang 2012 3 2" xfId="7433"/>
    <cellStyle name="1_BC 2010 ve CT trong diem (5nam)_BC von DTPT 6 thang 2012 3 3" xfId="7434"/>
    <cellStyle name="1_BC 2010 ve CT trong diem (5nam)_BC von DTPT 6 thang 2012 3 4" xfId="7435"/>
    <cellStyle name="1_BC 2010 ve CT trong diem (5nam)_BC von DTPT 6 thang 2012 4" xfId="7436"/>
    <cellStyle name="1_BC 2010 ve CT trong diem (5nam)_BC von DTPT 6 thang 2012 5" xfId="7437"/>
    <cellStyle name="1_BC 2010 ve CT trong diem (5nam)_BC von DTPT 6 thang 2012 6" xfId="7438"/>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3" xfId="7443"/>
    <cellStyle name="1_BC 2010 ve CT trong diem (5nam)_Bieu du thao QD von ho tro co MT 2 2 4" xfId="7444"/>
    <cellStyle name="1_BC 2010 ve CT trong diem (5nam)_Bieu du thao QD von ho tro co MT 2 3" xfId="7445"/>
    <cellStyle name="1_BC 2010 ve CT trong diem (5nam)_Bieu du thao QD von ho tro co MT 2 4" xfId="7446"/>
    <cellStyle name="1_BC 2010 ve CT trong diem (5nam)_Bieu du thao QD von ho tro co MT 2 5" xfId="7447"/>
    <cellStyle name="1_BC 2010 ve CT trong diem (5nam)_Bieu du thao QD von ho tro co MT 3" xfId="7448"/>
    <cellStyle name="1_BC 2010 ve CT trong diem (5nam)_Bieu du thao QD von ho tro co MT 3 2" xfId="7449"/>
    <cellStyle name="1_BC 2010 ve CT trong diem (5nam)_Bieu du thao QD von ho tro co MT 3 3" xfId="7450"/>
    <cellStyle name="1_BC 2010 ve CT trong diem (5nam)_Bieu du thao QD von ho tro co MT 3 4" xfId="7451"/>
    <cellStyle name="1_BC 2010 ve CT trong diem (5nam)_Bieu du thao QD von ho tro co MT 4" xfId="7452"/>
    <cellStyle name="1_BC 2010 ve CT trong diem (5nam)_Bieu du thao QD von ho tro co MT 5" xfId="7453"/>
    <cellStyle name="1_BC 2010 ve CT trong diem (5nam)_Bieu du thao QD von ho tro co MT 6" xfId="7454"/>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3" xfId="7459"/>
    <cellStyle name="1_BC 2010 ve CT trong diem (5nam)_Ke hoach 2012 (theo doi) 2 2 4" xfId="7460"/>
    <cellStyle name="1_BC 2010 ve CT trong diem (5nam)_Ke hoach 2012 (theo doi) 2 3" xfId="7461"/>
    <cellStyle name="1_BC 2010 ve CT trong diem (5nam)_Ke hoach 2012 (theo doi) 2 4" xfId="7462"/>
    <cellStyle name="1_BC 2010 ve CT trong diem (5nam)_Ke hoach 2012 (theo doi) 2 5" xfId="7463"/>
    <cellStyle name="1_BC 2010 ve CT trong diem (5nam)_Ke hoach 2012 (theo doi) 3" xfId="7464"/>
    <cellStyle name="1_BC 2010 ve CT trong diem (5nam)_Ke hoach 2012 (theo doi) 3 2" xfId="7465"/>
    <cellStyle name="1_BC 2010 ve CT trong diem (5nam)_Ke hoach 2012 (theo doi) 3 3" xfId="7466"/>
    <cellStyle name="1_BC 2010 ve CT trong diem (5nam)_Ke hoach 2012 (theo doi) 3 4" xfId="7467"/>
    <cellStyle name="1_BC 2010 ve CT trong diem (5nam)_Ke hoach 2012 (theo doi) 4" xfId="7468"/>
    <cellStyle name="1_BC 2010 ve CT trong diem (5nam)_Ke hoach 2012 (theo doi) 5" xfId="7469"/>
    <cellStyle name="1_BC 2010 ve CT trong diem (5nam)_Ke hoach 2012 (theo doi) 6" xfId="7470"/>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3" xfId="7475"/>
    <cellStyle name="1_BC 2010 ve CT trong diem (5nam)_Ke hoach 2012 theo doi (giai ngan 30.6.12) 2 2 4" xfId="7476"/>
    <cellStyle name="1_BC 2010 ve CT trong diem (5nam)_Ke hoach 2012 theo doi (giai ngan 30.6.12) 2 3" xfId="7477"/>
    <cellStyle name="1_BC 2010 ve CT trong diem (5nam)_Ke hoach 2012 theo doi (giai ngan 30.6.12) 2 4" xfId="7478"/>
    <cellStyle name="1_BC 2010 ve CT trong diem (5nam)_Ke hoach 2012 theo doi (giai ngan 30.6.12) 2 5" xfId="7479"/>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3" xfId="7482"/>
    <cellStyle name="1_BC 2010 ve CT trong diem (5nam)_Ke hoach 2012 theo doi (giai ngan 30.6.12) 3 4" xfId="7483"/>
    <cellStyle name="1_BC 2010 ve CT trong diem (5nam)_Ke hoach 2012 theo doi (giai ngan 30.6.12) 4" xfId="7484"/>
    <cellStyle name="1_BC 2010 ve CT trong diem (5nam)_Ke hoach 2012 theo doi (giai ngan 30.6.12) 5" xfId="7485"/>
    <cellStyle name="1_BC 2010 ve CT trong diem (5nam)_Ke hoach 2012 theo doi (giai ngan 30.6.12) 6" xfId="7486"/>
    <cellStyle name="1_BC 8 thang 2009 ve CT trong diem 5nam" xfId="7487"/>
    <cellStyle name="1_BC 8 thang 2009 ve CT trong diem 5nam 2" xfId="7488"/>
    <cellStyle name="1_BC 8 thang 2009 ve CT trong diem 5nam 2 2" xfId="7489"/>
    <cellStyle name="1_BC 8 thang 2009 ve CT trong diem 5nam 2 3" xfId="7490"/>
    <cellStyle name="1_BC 8 thang 2009 ve CT trong diem 5nam 2 4" xfId="7491"/>
    <cellStyle name="1_BC 8 thang 2009 ve CT trong diem 5nam 3" xfId="7492"/>
    <cellStyle name="1_BC 8 thang 2009 ve CT trong diem 5nam 4" xfId="7493"/>
    <cellStyle name="1_BC 8 thang 2009 ve CT trong diem 5nam 5" xfId="7494"/>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3" xfId="7499"/>
    <cellStyle name="1_BC 8 thang 2009 ve CT trong diem 5nam_1 Bieu 6 thang nam 2011 2 2 4" xfId="7500"/>
    <cellStyle name="1_BC 8 thang 2009 ve CT trong diem 5nam_1 Bieu 6 thang nam 2011 2 3" xfId="7501"/>
    <cellStyle name="1_BC 8 thang 2009 ve CT trong diem 5nam_1 Bieu 6 thang nam 2011 2 4" xfId="7502"/>
    <cellStyle name="1_BC 8 thang 2009 ve CT trong diem 5nam_1 Bieu 6 thang nam 2011 2 5" xfId="7503"/>
    <cellStyle name="1_BC 8 thang 2009 ve CT trong diem 5nam_1 Bieu 6 thang nam 2011 3" xfId="7504"/>
    <cellStyle name="1_BC 8 thang 2009 ve CT trong diem 5nam_1 Bieu 6 thang nam 2011 3 2" xfId="7505"/>
    <cellStyle name="1_BC 8 thang 2009 ve CT trong diem 5nam_1 Bieu 6 thang nam 2011 3 3" xfId="7506"/>
    <cellStyle name="1_BC 8 thang 2009 ve CT trong diem 5nam_1 Bieu 6 thang nam 2011 3 4" xfId="7507"/>
    <cellStyle name="1_BC 8 thang 2009 ve CT trong diem 5nam_1 Bieu 6 thang nam 2011 4" xfId="7508"/>
    <cellStyle name="1_BC 8 thang 2009 ve CT trong diem 5nam_1 Bieu 6 thang nam 2011 5" xfId="7509"/>
    <cellStyle name="1_BC 8 thang 2009 ve CT trong diem 5nam_1 Bieu 6 thang nam 2011 6" xfId="7510"/>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3" xfId="7515"/>
    <cellStyle name="1_BC 8 thang 2009 ve CT trong diem 5nam_1 Bieu 6 thang nam 2011_BC von DTPT 6 thang 2012 2 2 4" xfId="7516"/>
    <cellStyle name="1_BC 8 thang 2009 ve CT trong diem 5nam_1 Bieu 6 thang nam 2011_BC von DTPT 6 thang 2012 2 3" xfId="7517"/>
    <cellStyle name="1_BC 8 thang 2009 ve CT trong diem 5nam_1 Bieu 6 thang nam 2011_BC von DTPT 6 thang 2012 2 4" xfId="7518"/>
    <cellStyle name="1_BC 8 thang 2009 ve CT trong diem 5nam_1 Bieu 6 thang nam 2011_BC von DTPT 6 thang 2012 2 5" xfId="7519"/>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3" xfId="7522"/>
    <cellStyle name="1_BC 8 thang 2009 ve CT trong diem 5nam_1 Bieu 6 thang nam 2011_BC von DTPT 6 thang 2012 3 4" xfId="7523"/>
    <cellStyle name="1_BC 8 thang 2009 ve CT trong diem 5nam_1 Bieu 6 thang nam 2011_BC von DTPT 6 thang 2012 4" xfId="7524"/>
    <cellStyle name="1_BC 8 thang 2009 ve CT trong diem 5nam_1 Bieu 6 thang nam 2011_BC von DTPT 6 thang 2012 5" xfId="7525"/>
    <cellStyle name="1_BC 8 thang 2009 ve CT trong diem 5nam_1 Bieu 6 thang nam 2011_BC von DTPT 6 thang 2012 6" xfId="7526"/>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3" xfId="7531"/>
    <cellStyle name="1_BC 8 thang 2009 ve CT trong diem 5nam_1 Bieu 6 thang nam 2011_Bieu du thao QD von ho tro co MT 2 2 4" xfId="7532"/>
    <cellStyle name="1_BC 8 thang 2009 ve CT trong diem 5nam_1 Bieu 6 thang nam 2011_Bieu du thao QD von ho tro co MT 2 3" xfId="7533"/>
    <cellStyle name="1_BC 8 thang 2009 ve CT trong diem 5nam_1 Bieu 6 thang nam 2011_Bieu du thao QD von ho tro co MT 2 4" xfId="7534"/>
    <cellStyle name="1_BC 8 thang 2009 ve CT trong diem 5nam_1 Bieu 6 thang nam 2011_Bieu du thao QD von ho tro co MT 2 5" xfId="7535"/>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3" xfId="7538"/>
    <cellStyle name="1_BC 8 thang 2009 ve CT trong diem 5nam_1 Bieu 6 thang nam 2011_Bieu du thao QD von ho tro co MT 3 4" xfId="7539"/>
    <cellStyle name="1_BC 8 thang 2009 ve CT trong diem 5nam_1 Bieu 6 thang nam 2011_Bieu du thao QD von ho tro co MT 4" xfId="7540"/>
    <cellStyle name="1_BC 8 thang 2009 ve CT trong diem 5nam_1 Bieu 6 thang nam 2011_Bieu du thao QD von ho tro co MT 5" xfId="7541"/>
    <cellStyle name="1_BC 8 thang 2009 ve CT trong diem 5nam_1 Bieu 6 thang nam 2011_Bieu du thao QD von ho tro co MT 6" xfId="7542"/>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3" xfId="7547"/>
    <cellStyle name="1_BC 8 thang 2009 ve CT trong diem 5nam_1 Bieu 6 thang nam 2011_Ke hoach 2012 (theo doi) 2 2 4" xfId="7548"/>
    <cellStyle name="1_BC 8 thang 2009 ve CT trong diem 5nam_1 Bieu 6 thang nam 2011_Ke hoach 2012 (theo doi) 2 3" xfId="7549"/>
    <cellStyle name="1_BC 8 thang 2009 ve CT trong diem 5nam_1 Bieu 6 thang nam 2011_Ke hoach 2012 (theo doi) 2 4" xfId="7550"/>
    <cellStyle name="1_BC 8 thang 2009 ve CT trong diem 5nam_1 Bieu 6 thang nam 2011_Ke hoach 2012 (theo doi) 2 5" xfId="7551"/>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3" xfId="7554"/>
    <cellStyle name="1_BC 8 thang 2009 ve CT trong diem 5nam_1 Bieu 6 thang nam 2011_Ke hoach 2012 (theo doi) 3 4" xfId="7555"/>
    <cellStyle name="1_BC 8 thang 2009 ve CT trong diem 5nam_1 Bieu 6 thang nam 2011_Ke hoach 2012 (theo doi) 4" xfId="7556"/>
    <cellStyle name="1_BC 8 thang 2009 ve CT trong diem 5nam_1 Bieu 6 thang nam 2011_Ke hoach 2012 (theo doi) 5" xfId="7557"/>
    <cellStyle name="1_BC 8 thang 2009 ve CT trong diem 5nam_1 Bieu 6 thang nam 2011_Ke hoach 2012 (theo doi) 6" xfId="7558"/>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3" xfId="7563"/>
    <cellStyle name="1_BC 8 thang 2009 ve CT trong diem 5nam_1 Bieu 6 thang nam 2011_Ke hoach 2012 theo doi (giai ngan 30.6.12) 2 2 4" xfId="7564"/>
    <cellStyle name="1_BC 8 thang 2009 ve CT trong diem 5nam_1 Bieu 6 thang nam 2011_Ke hoach 2012 theo doi (giai ngan 30.6.12) 2 3" xfId="7565"/>
    <cellStyle name="1_BC 8 thang 2009 ve CT trong diem 5nam_1 Bieu 6 thang nam 2011_Ke hoach 2012 theo doi (giai ngan 30.6.12) 2 4" xfId="7566"/>
    <cellStyle name="1_BC 8 thang 2009 ve CT trong diem 5nam_1 Bieu 6 thang nam 2011_Ke hoach 2012 theo doi (giai ngan 30.6.12) 2 5" xfId="7567"/>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3" xfId="7570"/>
    <cellStyle name="1_BC 8 thang 2009 ve CT trong diem 5nam_1 Bieu 6 thang nam 2011_Ke hoach 2012 theo doi (giai ngan 30.6.12) 3 4" xfId="7571"/>
    <cellStyle name="1_BC 8 thang 2009 ve CT trong diem 5nam_1 Bieu 6 thang nam 2011_Ke hoach 2012 theo doi (giai ngan 30.6.12) 4" xfId="7572"/>
    <cellStyle name="1_BC 8 thang 2009 ve CT trong diem 5nam_1 Bieu 6 thang nam 2011_Ke hoach 2012 theo doi (giai ngan 30.6.12) 5" xfId="7573"/>
    <cellStyle name="1_BC 8 thang 2009 ve CT trong diem 5nam_1 Bieu 6 thang nam 2011_Ke hoach 2012 theo doi (giai ngan 30.6.12) 6" xfId="7574"/>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3" xfId="7578"/>
    <cellStyle name="1_BC 8 thang 2009 ve CT trong diem 5nam_Bao cao doan cong tac cua Bo thang 4-2010 2 4" xfId="7579"/>
    <cellStyle name="1_BC 8 thang 2009 ve CT trong diem 5nam_Bao cao doan cong tac cua Bo thang 4-2010 3" xfId="7580"/>
    <cellStyle name="1_BC 8 thang 2009 ve CT trong diem 5nam_Bao cao doan cong tac cua Bo thang 4-2010 4" xfId="7581"/>
    <cellStyle name="1_BC 8 thang 2009 ve CT trong diem 5nam_Bao cao doan cong tac cua Bo thang 4-2010 5" xfId="7582"/>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3" xfId="7586"/>
    <cellStyle name="1_BC 8 thang 2009 ve CT trong diem 5nam_Bao cao doan cong tac cua Bo thang 4-2010_BC von DTPT 6 thang 2012 2 4" xfId="7587"/>
    <cellStyle name="1_BC 8 thang 2009 ve CT trong diem 5nam_Bao cao doan cong tac cua Bo thang 4-2010_BC von DTPT 6 thang 2012 3" xfId="7588"/>
    <cellStyle name="1_BC 8 thang 2009 ve CT trong diem 5nam_Bao cao doan cong tac cua Bo thang 4-2010_BC von DTPT 6 thang 2012 4" xfId="7589"/>
    <cellStyle name="1_BC 8 thang 2009 ve CT trong diem 5nam_Bao cao doan cong tac cua Bo thang 4-2010_BC von DTPT 6 thang 2012 5" xfId="7590"/>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3" xfId="7594"/>
    <cellStyle name="1_BC 8 thang 2009 ve CT trong diem 5nam_Bao cao doan cong tac cua Bo thang 4-2010_Bieu du thao QD von ho tro co MT 2 4" xfId="7595"/>
    <cellStyle name="1_BC 8 thang 2009 ve CT trong diem 5nam_Bao cao doan cong tac cua Bo thang 4-2010_Bieu du thao QD von ho tro co MT 3" xfId="7596"/>
    <cellStyle name="1_BC 8 thang 2009 ve CT trong diem 5nam_Bao cao doan cong tac cua Bo thang 4-2010_Bieu du thao QD von ho tro co MT 4" xfId="7597"/>
    <cellStyle name="1_BC 8 thang 2009 ve CT trong diem 5nam_Bao cao doan cong tac cua Bo thang 4-2010_Bieu du thao QD von ho tro co MT 5" xfId="7598"/>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3" xfId="7602"/>
    <cellStyle name="1_BC 8 thang 2009 ve CT trong diem 5nam_Bao cao doan cong tac cua Bo thang 4-2010_Dang ky phan khai von ODA (gui Bo) 2 4" xfId="7603"/>
    <cellStyle name="1_BC 8 thang 2009 ve CT trong diem 5nam_Bao cao doan cong tac cua Bo thang 4-2010_Dang ky phan khai von ODA (gui Bo) 3" xfId="7604"/>
    <cellStyle name="1_BC 8 thang 2009 ve CT trong diem 5nam_Bao cao doan cong tac cua Bo thang 4-2010_Dang ky phan khai von ODA (gui Bo) 4" xfId="7605"/>
    <cellStyle name="1_BC 8 thang 2009 ve CT trong diem 5nam_Bao cao doan cong tac cua Bo thang 4-2010_Dang ky phan khai von ODA (gui Bo) 5" xfId="7606"/>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5" xfId="7630"/>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3" xfId="7634"/>
    <cellStyle name="1_BC 8 thang 2009 ve CT trong diem 5nam_Bao cao doan cong tac cua Bo thang 4-2010_Ke hoach 2012 (theo doi) 2 4" xfId="7635"/>
    <cellStyle name="1_BC 8 thang 2009 ve CT trong diem 5nam_Bao cao doan cong tac cua Bo thang 4-2010_Ke hoach 2012 (theo doi) 3" xfId="7636"/>
    <cellStyle name="1_BC 8 thang 2009 ve CT trong diem 5nam_Bao cao doan cong tac cua Bo thang 4-2010_Ke hoach 2012 (theo doi) 4" xfId="7637"/>
    <cellStyle name="1_BC 8 thang 2009 ve CT trong diem 5nam_Bao cao doan cong tac cua Bo thang 4-2010_Ke hoach 2012 (theo doi) 5" xfId="7638"/>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5" xfId="7646"/>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3" xfId="7651"/>
    <cellStyle name="1_BC 8 thang 2009 ve CT trong diem 5nam_BC cong trinh trong diem 2 2 4" xfId="7652"/>
    <cellStyle name="1_BC 8 thang 2009 ve CT trong diem 5nam_BC cong trinh trong diem 2 3" xfId="7653"/>
    <cellStyle name="1_BC 8 thang 2009 ve CT trong diem 5nam_BC cong trinh trong diem 2 4" xfId="7654"/>
    <cellStyle name="1_BC 8 thang 2009 ve CT trong diem 5nam_BC cong trinh trong diem 2 5" xfId="7655"/>
    <cellStyle name="1_BC 8 thang 2009 ve CT trong diem 5nam_BC cong trinh trong diem 3" xfId="7656"/>
    <cellStyle name="1_BC 8 thang 2009 ve CT trong diem 5nam_BC cong trinh trong diem 3 2" xfId="7657"/>
    <cellStyle name="1_BC 8 thang 2009 ve CT trong diem 5nam_BC cong trinh trong diem 3 3" xfId="7658"/>
    <cellStyle name="1_BC 8 thang 2009 ve CT trong diem 5nam_BC cong trinh trong diem 3 4" xfId="7659"/>
    <cellStyle name="1_BC 8 thang 2009 ve CT trong diem 5nam_BC cong trinh trong diem 4" xfId="7660"/>
    <cellStyle name="1_BC 8 thang 2009 ve CT trong diem 5nam_BC cong trinh trong diem 5" xfId="7661"/>
    <cellStyle name="1_BC 8 thang 2009 ve CT trong diem 5nam_BC cong trinh trong diem 6" xfId="7662"/>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3" xfId="7667"/>
    <cellStyle name="1_BC 8 thang 2009 ve CT trong diem 5nam_BC cong trinh trong diem_BC von DTPT 6 thang 2012 2 2 4" xfId="7668"/>
    <cellStyle name="1_BC 8 thang 2009 ve CT trong diem 5nam_BC cong trinh trong diem_BC von DTPT 6 thang 2012 2 3" xfId="7669"/>
    <cellStyle name="1_BC 8 thang 2009 ve CT trong diem 5nam_BC cong trinh trong diem_BC von DTPT 6 thang 2012 2 4" xfId="7670"/>
    <cellStyle name="1_BC 8 thang 2009 ve CT trong diem 5nam_BC cong trinh trong diem_BC von DTPT 6 thang 2012 2 5" xfId="7671"/>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3" xfId="7674"/>
    <cellStyle name="1_BC 8 thang 2009 ve CT trong diem 5nam_BC cong trinh trong diem_BC von DTPT 6 thang 2012 3 4" xfId="7675"/>
    <cellStyle name="1_BC 8 thang 2009 ve CT trong diem 5nam_BC cong trinh trong diem_BC von DTPT 6 thang 2012 4" xfId="7676"/>
    <cellStyle name="1_BC 8 thang 2009 ve CT trong diem 5nam_BC cong trinh trong diem_BC von DTPT 6 thang 2012 5" xfId="7677"/>
    <cellStyle name="1_BC 8 thang 2009 ve CT trong diem 5nam_BC cong trinh trong diem_BC von DTPT 6 thang 2012 6" xfId="7678"/>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3" xfId="7683"/>
    <cellStyle name="1_BC 8 thang 2009 ve CT trong diem 5nam_BC cong trinh trong diem_Bieu du thao QD von ho tro co MT 2 2 4" xfId="7684"/>
    <cellStyle name="1_BC 8 thang 2009 ve CT trong diem 5nam_BC cong trinh trong diem_Bieu du thao QD von ho tro co MT 2 3" xfId="7685"/>
    <cellStyle name="1_BC 8 thang 2009 ve CT trong diem 5nam_BC cong trinh trong diem_Bieu du thao QD von ho tro co MT 2 4" xfId="7686"/>
    <cellStyle name="1_BC 8 thang 2009 ve CT trong diem 5nam_BC cong trinh trong diem_Bieu du thao QD von ho tro co MT 2 5" xfId="7687"/>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3" xfId="7690"/>
    <cellStyle name="1_BC 8 thang 2009 ve CT trong diem 5nam_BC cong trinh trong diem_Bieu du thao QD von ho tro co MT 3 4" xfId="7691"/>
    <cellStyle name="1_BC 8 thang 2009 ve CT trong diem 5nam_BC cong trinh trong diem_Bieu du thao QD von ho tro co MT 4" xfId="7692"/>
    <cellStyle name="1_BC 8 thang 2009 ve CT trong diem 5nam_BC cong trinh trong diem_Bieu du thao QD von ho tro co MT 5" xfId="7693"/>
    <cellStyle name="1_BC 8 thang 2009 ve CT trong diem 5nam_BC cong trinh trong diem_Bieu du thao QD von ho tro co MT 6" xfId="7694"/>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3" xfId="7699"/>
    <cellStyle name="1_BC 8 thang 2009 ve CT trong diem 5nam_BC cong trinh trong diem_Ke hoach 2012 (theo doi) 2 2 4" xfId="7700"/>
    <cellStyle name="1_BC 8 thang 2009 ve CT trong diem 5nam_BC cong trinh trong diem_Ke hoach 2012 (theo doi) 2 3" xfId="7701"/>
    <cellStyle name="1_BC 8 thang 2009 ve CT trong diem 5nam_BC cong trinh trong diem_Ke hoach 2012 (theo doi) 2 4" xfId="7702"/>
    <cellStyle name="1_BC 8 thang 2009 ve CT trong diem 5nam_BC cong trinh trong diem_Ke hoach 2012 (theo doi) 2 5" xfId="7703"/>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3" xfId="7706"/>
    <cellStyle name="1_BC 8 thang 2009 ve CT trong diem 5nam_BC cong trinh trong diem_Ke hoach 2012 (theo doi) 3 4" xfId="7707"/>
    <cellStyle name="1_BC 8 thang 2009 ve CT trong diem 5nam_BC cong trinh trong diem_Ke hoach 2012 (theo doi) 4" xfId="7708"/>
    <cellStyle name="1_BC 8 thang 2009 ve CT trong diem 5nam_BC cong trinh trong diem_Ke hoach 2012 (theo doi) 5" xfId="7709"/>
    <cellStyle name="1_BC 8 thang 2009 ve CT trong diem 5nam_BC cong trinh trong diem_Ke hoach 2012 (theo doi) 6" xfId="7710"/>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3" xfId="7715"/>
    <cellStyle name="1_BC 8 thang 2009 ve CT trong diem 5nam_BC cong trinh trong diem_Ke hoach 2012 theo doi (giai ngan 30.6.12) 2 2 4" xfId="7716"/>
    <cellStyle name="1_BC 8 thang 2009 ve CT trong diem 5nam_BC cong trinh trong diem_Ke hoach 2012 theo doi (giai ngan 30.6.12) 2 3" xfId="7717"/>
    <cellStyle name="1_BC 8 thang 2009 ve CT trong diem 5nam_BC cong trinh trong diem_Ke hoach 2012 theo doi (giai ngan 30.6.12) 2 4" xfId="7718"/>
    <cellStyle name="1_BC 8 thang 2009 ve CT trong diem 5nam_BC cong trinh trong diem_Ke hoach 2012 theo doi (giai ngan 30.6.12) 2 5" xfId="7719"/>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3" xfId="7722"/>
    <cellStyle name="1_BC 8 thang 2009 ve CT trong diem 5nam_BC cong trinh trong diem_Ke hoach 2012 theo doi (giai ngan 30.6.12) 3 4" xfId="7723"/>
    <cellStyle name="1_BC 8 thang 2009 ve CT trong diem 5nam_BC cong trinh trong diem_Ke hoach 2012 theo doi (giai ngan 30.6.12) 4" xfId="7724"/>
    <cellStyle name="1_BC 8 thang 2009 ve CT trong diem 5nam_BC cong trinh trong diem_Ke hoach 2012 theo doi (giai ngan 30.6.12) 5" xfId="7725"/>
    <cellStyle name="1_BC 8 thang 2009 ve CT trong diem 5nam_BC cong trinh trong diem_Ke hoach 2012 theo doi (giai ngan 30.6.12) 6" xfId="7726"/>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3" xfId="7730"/>
    <cellStyle name="1_BC 8 thang 2009 ve CT trong diem 5nam_BC von DTPT 6 thang 2012 2 4" xfId="7731"/>
    <cellStyle name="1_BC 8 thang 2009 ve CT trong diem 5nam_BC von DTPT 6 thang 2012 3" xfId="7732"/>
    <cellStyle name="1_BC 8 thang 2009 ve CT trong diem 5nam_BC von DTPT 6 thang 2012 4" xfId="7733"/>
    <cellStyle name="1_BC 8 thang 2009 ve CT trong diem 5nam_BC von DTPT 6 thang 2012 5" xfId="7734"/>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3" xfId="7738"/>
    <cellStyle name="1_BC 8 thang 2009 ve CT trong diem 5nam_bieu 01 2 4" xfId="7739"/>
    <cellStyle name="1_BC 8 thang 2009 ve CT trong diem 5nam_bieu 01 3" xfId="7740"/>
    <cellStyle name="1_BC 8 thang 2009 ve CT trong diem 5nam_bieu 01 4" xfId="7741"/>
    <cellStyle name="1_BC 8 thang 2009 ve CT trong diem 5nam_bieu 01 5" xfId="7742"/>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3" xfId="7747"/>
    <cellStyle name="1_BC 8 thang 2009 ve CT trong diem 5nam_Bieu 01 UB(hung) 2 2 4" xfId="7748"/>
    <cellStyle name="1_BC 8 thang 2009 ve CT trong diem 5nam_Bieu 01 UB(hung) 2 3" xfId="7749"/>
    <cellStyle name="1_BC 8 thang 2009 ve CT trong diem 5nam_Bieu 01 UB(hung) 2 4" xfId="7750"/>
    <cellStyle name="1_BC 8 thang 2009 ve CT trong diem 5nam_Bieu 01 UB(hung) 2 5" xfId="7751"/>
    <cellStyle name="1_BC 8 thang 2009 ve CT trong diem 5nam_Bieu 01 UB(hung) 3" xfId="7752"/>
    <cellStyle name="1_BC 8 thang 2009 ve CT trong diem 5nam_Bieu 01 UB(hung) 3 2" xfId="7753"/>
    <cellStyle name="1_BC 8 thang 2009 ve CT trong diem 5nam_Bieu 01 UB(hung) 3 3" xfId="7754"/>
    <cellStyle name="1_BC 8 thang 2009 ve CT trong diem 5nam_Bieu 01 UB(hung) 3 4" xfId="7755"/>
    <cellStyle name="1_BC 8 thang 2009 ve CT trong diem 5nam_Bieu 01 UB(hung) 4" xfId="7756"/>
    <cellStyle name="1_BC 8 thang 2009 ve CT trong diem 5nam_Bieu 01 UB(hung) 5" xfId="7757"/>
    <cellStyle name="1_BC 8 thang 2009 ve CT trong diem 5nam_Bieu 01 UB(hung) 6" xfId="7758"/>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3" xfId="7762"/>
    <cellStyle name="1_BC 8 thang 2009 ve CT trong diem 5nam_bieu 01_Bao cao doan cong tac cua Bo thang 4-2010 2 4" xfId="7763"/>
    <cellStyle name="1_BC 8 thang 2009 ve CT trong diem 5nam_bieu 01_Bao cao doan cong tac cua Bo thang 4-2010 3" xfId="7764"/>
    <cellStyle name="1_BC 8 thang 2009 ve CT trong diem 5nam_bieu 01_Bao cao doan cong tac cua Bo thang 4-2010 4" xfId="7765"/>
    <cellStyle name="1_BC 8 thang 2009 ve CT trong diem 5nam_bieu 01_Bao cao doan cong tac cua Bo thang 4-2010 5" xfId="7766"/>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3" xfId="7770"/>
    <cellStyle name="1_BC 8 thang 2009 ve CT trong diem 5nam_bieu 01_Bao cao doan cong tac cua Bo thang 4-2010_BC von DTPT 6 thang 2012 2 4" xfId="7771"/>
    <cellStyle name="1_BC 8 thang 2009 ve CT trong diem 5nam_bieu 01_Bao cao doan cong tac cua Bo thang 4-2010_BC von DTPT 6 thang 2012 3" xfId="7772"/>
    <cellStyle name="1_BC 8 thang 2009 ve CT trong diem 5nam_bieu 01_Bao cao doan cong tac cua Bo thang 4-2010_BC von DTPT 6 thang 2012 4" xfId="7773"/>
    <cellStyle name="1_BC 8 thang 2009 ve CT trong diem 5nam_bieu 01_Bao cao doan cong tac cua Bo thang 4-2010_BC von DTPT 6 thang 2012 5" xfId="7774"/>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5" xfId="7782"/>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3" xfId="7818"/>
    <cellStyle name="1_BC 8 thang 2009 ve CT trong diem 5nam_bieu 01_Bao cao doan cong tac cua Bo thang 4-2010_Ke hoach 2012 (theo doi) 2 4" xfId="7819"/>
    <cellStyle name="1_BC 8 thang 2009 ve CT trong diem 5nam_bieu 01_Bao cao doan cong tac cua Bo thang 4-2010_Ke hoach 2012 (theo doi) 3" xfId="7820"/>
    <cellStyle name="1_BC 8 thang 2009 ve CT trong diem 5nam_bieu 01_Bao cao doan cong tac cua Bo thang 4-2010_Ke hoach 2012 (theo doi) 4" xfId="7821"/>
    <cellStyle name="1_BC 8 thang 2009 ve CT trong diem 5nam_bieu 01_Bao cao doan cong tac cua Bo thang 4-2010_Ke hoach 2012 (theo doi) 5" xfId="7822"/>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5" xfId="7830"/>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3" xfId="7834"/>
    <cellStyle name="1_BC 8 thang 2009 ve CT trong diem 5nam_bieu 01_BC von DTPT 6 thang 2012 2 4" xfId="7835"/>
    <cellStyle name="1_BC 8 thang 2009 ve CT trong diem 5nam_bieu 01_BC von DTPT 6 thang 2012 3" xfId="7836"/>
    <cellStyle name="1_BC 8 thang 2009 ve CT trong diem 5nam_bieu 01_BC von DTPT 6 thang 2012 4" xfId="7837"/>
    <cellStyle name="1_BC 8 thang 2009 ve CT trong diem 5nam_bieu 01_BC von DTPT 6 thang 2012 5" xfId="7838"/>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3" xfId="7842"/>
    <cellStyle name="1_BC 8 thang 2009 ve CT trong diem 5nam_bieu 01_Bieu du thao QD von ho tro co MT 2 4" xfId="7843"/>
    <cellStyle name="1_BC 8 thang 2009 ve CT trong diem 5nam_bieu 01_Bieu du thao QD von ho tro co MT 3" xfId="7844"/>
    <cellStyle name="1_BC 8 thang 2009 ve CT trong diem 5nam_bieu 01_Bieu du thao QD von ho tro co MT 4" xfId="7845"/>
    <cellStyle name="1_BC 8 thang 2009 ve CT trong diem 5nam_bieu 01_Bieu du thao QD von ho tro co MT 5" xfId="7846"/>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3" xfId="7850"/>
    <cellStyle name="1_BC 8 thang 2009 ve CT trong diem 5nam_bieu 01_Book1 2 4" xfId="7851"/>
    <cellStyle name="1_BC 8 thang 2009 ve CT trong diem 5nam_bieu 01_Book1 3" xfId="7852"/>
    <cellStyle name="1_BC 8 thang 2009 ve CT trong diem 5nam_bieu 01_Book1 3 2" xfId="7853"/>
    <cellStyle name="1_BC 8 thang 2009 ve CT trong diem 5nam_bieu 01_Book1 3 3" xfId="7854"/>
    <cellStyle name="1_BC 8 thang 2009 ve CT trong diem 5nam_bieu 01_Book1 3 4" xfId="7855"/>
    <cellStyle name="1_BC 8 thang 2009 ve CT trong diem 5nam_bieu 01_Book1 4" xfId="7856"/>
    <cellStyle name="1_BC 8 thang 2009 ve CT trong diem 5nam_bieu 01_Book1 5" xfId="7857"/>
    <cellStyle name="1_BC 8 thang 2009 ve CT trong diem 5nam_bieu 01_Book1 6" xfId="7858"/>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3" xfId="7862"/>
    <cellStyle name="1_BC 8 thang 2009 ve CT trong diem 5nam_bieu 01_Book1_BC von DTPT 6 thang 2012 2 4" xfId="7863"/>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3" xfId="7866"/>
    <cellStyle name="1_BC 8 thang 2009 ve CT trong diem 5nam_bieu 01_Book1_BC von DTPT 6 thang 2012 3 4" xfId="7867"/>
    <cellStyle name="1_BC 8 thang 2009 ve CT trong diem 5nam_bieu 01_Book1_BC von DTPT 6 thang 2012 4" xfId="7868"/>
    <cellStyle name="1_BC 8 thang 2009 ve CT trong diem 5nam_bieu 01_Book1_BC von DTPT 6 thang 2012 5" xfId="7869"/>
    <cellStyle name="1_BC 8 thang 2009 ve CT trong diem 5nam_bieu 01_Book1_BC von DTPT 6 thang 2012 6" xfId="7870"/>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3" xfId="7874"/>
    <cellStyle name="1_BC 8 thang 2009 ve CT trong diem 5nam_bieu 01_Book1_Bieu du thao QD von ho tro co MT 2 4" xfId="7875"/>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3" xfId="7878"/>
    <cellStyle name="1_BC 8 thang 2009 ve CT trong diem 5nam_bieu 01_Book1_Bieu du thao QD von ho tro co MT 3 4" xfId="7879"/>
    <cellStyle name="1_BC 8 thang 2009 ve CT trong diem 5nam_bieu 01_Book1_Bieu du thao QD von ho tro co MT 4" xfId="7880"/>
    <cellStyle name="1_BC 8 thang 2009 ve CT trong diem 5nam_bieu 01_Book1_Bieu du thao QD von ho tro co MT 5" xfId="7881"/>
    <cellStyle name="1_BC 8 thang 2009 ve CT trong diem 5nam_bieu 01_Book1_Bieu du thao QD von ho tro co MT 6" xfId="7882"/>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3" xfId="7886"/>
    <cellStyle name="1_BC 8 thang 2009 ve CT trong diem 5nam_bieu 01_Book1_Hoan chinh KH 2012 (o nha) 2 4" xfId="7887"/>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3" xfId="7890"/>
    <cellStyle name="1_BC 8 thang 2009 ve CT trong diem 5nam_bieu 01_Book1_Hoan chinh KH 2012 (o nha) 3 4" xfId="7891"/>
    <cellStyle name="1_BC 8 thang 2009 ve CT trong diem 5nam_bieu 01_Book1_Hoan chinh KH 2012 (o nha) 4" xfId="7892"/>
    <cellStyle name="1_BC 8 thang 2009 ve CT trong diem 5nam_bieu 01_Book1_Hoan chinh KH 2012 (o nha) 5" xfId="7893"/>
    <cellStyle name="1_BC 8 thang 2009 ve CT trong diem 5nam_bieu 01_Book1_Hoan chinh KH 2012 (o nha) 6" xfId="7894"/>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3" xfId="7898"/>
    <cellStyle name="1_BC 8 thang 2009 ve CT trong diem 5nam_bieu 01_Book1_Hoan chinh KH 2012 (o nha)_Bao cao giai ngan quy I 2 4" xfId="7899"/>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3" xfId="7902"/>
    <cellStyle name="1_BC 8 thang 2009 ve CT trong diem 5nam_bieu 01_Book1_Hoan chinh KH 2012 (o nha)_Bao cao giai ngan quy I 3 4" xfId="7903"/>
    <cellStyle name="1_BC 8 thang 2009 ve CT trong diem 5nam_bieu 01_Book1_Hoan chinh KH 2012 (o nha)_Bao cao giai ngan quy I 4" xfId="7904"/>
    <cellStyle name="1_BC 8 thang 2009 ve CT trong diem 5nam_bieu 01_Book1_Hoan chinh KH 2012 (o nha)_Bao cao giai ngan quy I 5" xfId="7905"/>
    <cellStyle name="1_BC 8 thang 2009 ve CT trong diem 5nam_bieu 01_Book1_Hoan chinh KH 2012 (o nha)_Bao cao giai ngan quy I 6" xfId="7906"/>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3" xfId="7910"/>
    <cellStyle name="1_BC 8 thang 2009 ve CT trong diem 5nam_bieu 01_Book1_Hoan chinh KH 2012 (o nha)_BC von DTPT 6 thang 2012 2 4" xfId="7911"/>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3" xfId="7914"/>
    <cellStyle name="1_BC 8 thang 2009 ve CT trong diem 5nam_bieu 01_Book1_Hoan chinh KH 2012 (o nha)_BC von DTPT 6 thang 2012 3 4" xfId="7915"/>
    <cellStyle name="1_BC 8 thang 2009 ve CT trong diem 5nam_bieu 01_Book1_Hoan chinh KH 2012 (o nha)_BC von DTPT 6 thang 2012 4" xfId="7916"/>
    <cellStyle name="1_BC 8 thang 2009 ve CT trong diem 5nam_bieu 01_Book1_Hoan chinh KH 2012 (o nha)_BC von DTPT 6 thang 2012 5" xfId="7917"/>
    <cellStyle name="1_BC 8 thang 2009 ve CT trong diem 5nam_bieu 01_Book1_Hoan chinh KH 2012 (o nha)_BC von DTPT 6 thang 2012 6" xfId="7918"/>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3" xfId="7922"/>
    <cellStyle name="1_BC 8 thang 2009 ve CT trong diem 5nam_bieu 01_Book1_Hoan chinh KH 2012 (o nha)_Bieu du thao QD von ho tro co MT 2 4" xfId="7923"/>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3" xfId="7926"/>
    <cellStyle name="1_BC 8 thang 2009 ve CT trong diem 5nam_bieu 01_Book1_Hoan chinh KH 2012 (o nha)_Bieu du thao QD von ho tro co MT 3 4" xfId="7927"/>
    <cellStyle name="1_BC 8 thang 2009 ve CT trong diem 5nam_bieu 01_Book1_Hoan chinh KH 2012 (o nha)_Bieu du thao QD von ho tro co MT 4" xfId="7928"/>
    <cellStyle name="1_BC 8 thang 2009 ve CT trong diem 5nam_bieu 01_Book1_Hoan chinh KH 2012 (o nha)_Bieu du thao QD von ho tro co MT 5" xfId="7929"/>
    <cellStyle name="1_BC 8 thang 2009 ve CT trong diem 5nam_bieu 01_Book1_Hoan chinh KH 2012 (o nha)_Bieu du thao QD von ho tro co MT 6" xfId="7930"/>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4" xfId="7935"/>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4" xfId="7939"/>
    <cellStyle name="1_BC 8 thang 2009 ve CT trong diem 5nam_bieu 01_Book1_Hoan chinh KH 2012 (o nha)_Ke hoach 2012 theo doi (giai ngan 30.6.12) 4" xfId="7940"/>
    <cellStyle name="1_BC 8 thang 2009 ve CT trong diem 5nam_bieu 01_Book1_Hoan chinh KH 2012 (o nha)_Ke hoach 2012 theo doi (giai ngan 30.6.12) 5" xfId="7941"/>
    <cellStyle name="1_BC 8 thang 2009 ve CT trong diem 5nam_bieu 01_Book1_Hoan chinh KH 2012 (o nha)_Ke hoach 2012 theo doi (giai ngan 30.6.12) 6" xfId="7942"/>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3" xfId="7947"/>
    <cellStyle name="1_BC 8 thang 2009 ve CT trong diem 5nam_bieu 01_Book1_Hoan chinh KH 2012 Von ho tro co MT (chi tiet) 2 4" xfId="7948"/>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3" xfId="7951"/>
    <cellStyle name="1_BC 8 thang 2009 ve CT trong diem 5nam_bieu 01_Book1_Hoan chinh KH 2012 Von ho tro co MT (chi tiet) 3 4" xfId="7952"/>
    <cellStyle name="1_BC 8 thang 2009 ve CT trong diem 5nam_bieu 01_Book1_Hoan chinh KH 2012 Von ho tro co MT (chi tiet) 4" xfId="7953"/>
    <cellStyle name="1_BC 8 thang 2009 ve CT trong diem 5nam_bieu 01_Book1_Hoan chinh KH 2012 Von ho tro co MT (chi tiet) 5" xfId="7954"/>
    <cellStyle name="1_BC 8 thang 2009 ve CT trong diem 5nam_bieu 01_Book1_Hoan chinh KH 2012 Von ho tro co MT (chi tiet) 6" xfId="7955"/>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3" xfId="7958"/>
    <cellStyle name="1_BC 8 thang 2009 ve CT trong diem 5nam_bieu 01_Book1_Hoan chinh KH 2012 Von ho tro co MT 10 4" xfId="7959"/>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3" xfId="7962"/>
    <cellStyle name="1_BC 8 thang 2009 ve CT trong diem 5nam_bieu 01_Book1_Hoan chinh KH 2012 Von ho tro co MT 11 4" xfId="7963"/>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3" xfId="7966"/>
    <cellStyle name="1_BC 8 thang 2009 ve CT trong diem 5nam_bieu 01_Book1_Hoan chinh KH 2012 Von ho tro co MT 12 4" xfId="7967"/>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3" xfId="7970"/>
    <cellStyle name="1_BC 8 thang 2009 ve CT trong diem 5nam_bieu 01_Book1_Hoan chinh KH 2012 Von ho tro co MT 13 4" xfId="7971"/>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3" xfId="7974"/>
    <cellStyle name="1_BC 8 thang 2009 ve CT trong diem 5nam_bieu 01_Book1_Hoan chinh KH 2012 Von ho tro co MT 14 4" xfId="7975"/>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3" xfId="7978"/>
    <cellStyle name="1_BC 8 thang 2009 ve CT trong diem 5nam_bieu 01_Book1_Hoan chinh KH 2012 Von ho tro co MT 15 4" xfId="7979"/>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3" xfId="7982"/>
    <cellStyle name="1_BC 8 thang 2009 ve CT trong diem 5nam_bieu 01_Book1_Hoan chinh KH 2012 Von ho tro co MT 16 4" xfId="7983"/>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3" xfId="7986"/>
    <cellStyle name="1_BC 8 thang 2009 ve CT trong diem 5nam_bieu 01_Book1_Hoan chinh KH 2012 Von ho tro co MT 17 4" xfId="7987"/>
    <cellStyle name="1_BC 8 thang 2009 ve CT trong diem 5nam_bieu 01_Book1_Hoan chinh KH 2012 Von ho tro co MT 18" xfId="7988"/>
    <cellStyle name="1_BC 8 thang 2009 ve CT trong diem 5nam_bieu 01_Book1_Hoan chinh KH 2012 Von ho tro co MT 19" xfId="7989"/>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3" xfId="7992"/>
    <cellStyle name="1_BC 8 thang 2009 ve CT trong diem 5nam_bieu 01_Book1_Hoan chinh KH 2012 Von ho tro co MT 2 4" xfId="7993"/>
    <cellStyle name="1_BC 8 thang 2009 ve CT trong diem 5nam_bieu 01_Book1_Hoan chinh KH 2012 Von ho tro co MT 20" xfId="7994"/>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3" xfId="7997"/>
    <cellStyle name="1_BC 8 thang 2009 ve CT trong diem 5nam_bieu 01_Book1_Hoan chinh KH 2012 Von ho tro co MT 3 4" xfId="7998"/>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3" xfId="8001"/>
    <cellStyle name="1_BC 8 thang 2009 ve CT trong diem 5nam_bieu 01_Book1_Hoan chinh KH 2012 Von ho tro co MT 4 4" xfId="8002"/>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3" xfId="8005"/>
    <cellStyle name="1_BC 8 thang 2009 ve CT trong diem 5nam_bieu 01_Book1_Hoan chinh KH 2012 Von ho tro co MT 5 4" xfId="8006"/>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3" xfId="8009"/>
    <cellStyle name="1_BC 8 thang 2009 ve CT trong diem 5nam_bieu 01_Book1_Hoan chinh KH 2012 Von ho tro co MT 6 4" xfId="8010"/>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3" xfId="8013"/>
    <cellStyle name="1_BC 8 thang 2009 ve CT trong diem 5nam_bieu 01_Book1_Hoan chinh KH 2012 Von ho tro co MT 7 4" xfId="8014"/>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3" xfId="8017"/>
    <cellStyle name="1_BC 8 thang 2009 ve CT trong diem 5nam_bieu 01_Book1_Hoan chinh KH 2012 Von ho tro co MT 8 4" xfId="8018"/>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3" xfId="8021"/>
    <cellStyle name="1_BC 8 thang 2009 ve CT trong diem 5nam_bieu 01_Book1_Hoan chinh KH 2012 Von ho tro co MT 9 4" xfId="8022"/>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3" xfId="8026"/>
    <cellStyle name="1_BC 8 thang 2009 ve CT trong diem 5nam_bieu 01_Book1_Hoan chinh KH 2012 Von ho tro co MT_Bao cao giai ngan quy I 2 4" xfId="8027"/>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3" xfId="8030"/>
    <cellStyle name="1_BC 8 thang 2009 ve CT trong diem 5nam_bieu 01_Book1_Hoan chinh KH 2012 Von ho tro co MT_Bao cao giai ngan quy I 3 4" xfId="8031"/>
    <cellStyle name="1_BC 8 thang 2009 ve CT trong diem 5nam_bieu 01_Book1_Hoan chinh KH 2012 Von ho tro co MT_Bao cao giai ngan quy I 4" xfId="8032"/>
    <cellStyle name="1_BC 8 thang 2009 ve CT trong diem 5nam_bieu 01_Book1_Hoan chinh KH 2012 Von ho tro co MT_Bao cao giai ngan quy I 5" xfId="8033"/>
    <cellStyle name="1_BC 8 thang 2009 ve CT trong diem 5nam_bieu 01_Book1_Hoan chinh KH 2012 Von ho tro co MT_Bao cao giai ngan quy I 6" xfId="8034"/>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3" xfId="8038"/>
    <cellStyle name="1_BC 8 thang 2009 ve CT trong diem 5nam_bieu 01_Book1_Hoan chinh KH 2012 Von ho tro co MT_BC von DTPT 6 thang 2012 2 4" xfId="8039"/>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3" xfId="8042"/>
    <cellStyle name="1_BC 8 thang 2009 ve CT trong diem 5nam_bieu 01_Book1_Hoan chinh KH 2012 Von ho tro co MT_BC von DTPT 6 thang 2012 3 4" xfId="8043"/>
    <cellStyle name="1_BC 8 thang 2009 ve CT trong diem 5nam_bieu 01_Book1_Hoan chinh KH 2012 Von ho tro co MT_BC von DTPT 6 thang 2012 4" xfId="8044"/>
    <cellStyle name="1_BC 8 thang 2009 ve CT trong diem 5nam_bieu 01_Book1_Hoan chinh KH 2012 Von ho tro co MT_BC von DTPT 6 thang 2012 5" xfId="8045"/>
    <cellStyle name="1_BC 8 thang 2009 ve CT trong diem 5nam_bieu 01_Book1_Hoan chinh KH 2012 Von ho tro co MT_BC von DTPT 6 thang 2012 6" xfId="8046"/>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6" xfId="8058"/>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6" xfId="8070"/>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3" xfId="8074"/>
    <cellStyle name="1_BC 8 thang 2009 ve CT trong diem 5nam_bieu 01_Book1_Ke hoach 2012 (theo doi) 2 4" xfId="8075"/>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3" xfId="8078"/>
    <cellStyle name="1_BC 8 thang 2009 ve CT trong diem 5nam_bieu 01_Book1_Ke hoach 2012 (theo doi) 3 4" xfId="8079"/>
    <cellStyle name="1_BC 8 thang 2009 ve CT trong diem 5nam_bieu 01_Book1_Ke hoach 2012 (theo doi) 4" xfId="8080"/>
    <cellStyle name="1_BC 8 thang 2009 ve CT trong diem 5nam_bieu 01_Book1_Ke hoach 2012 (theo doi) 5" xfId="8081"/>
    <cellStyle name="1_BC 8 thang 2009 ve CT trong diem 5nam_bieu 01_Book1_Ke hoach 2012 (theo doi) 6" xfId="8082"/>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3" xfId="8086"/>
    <cellStyle name="1_BC 8 thang 2009 ve CT trong diem 5nam_bieu 01_Book1_Ke hoach 2012 theo doi (giai ngan 30.6.12) 2 4" xfId="8087"/>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3" xfId="8090"/>
    <cellStyle name="1_BC 8 thang 2009 ve CT trong diem 5nam_bieu 01_Book1_Ke hoach 2012 theo doi (giai ngan 30.6.12) 3 4" xfId="8091"/>
    <cellStyle name="1_BC 8 thang 2009 ve CT trong diem 5nam_bieu 01_Book1_Ke hoach 2012 theo doi (giai ngan 30.6.12) 4" xfId="8092"/>
    <cellStyle name="1_BC 8 thang 2009 ve CT trong diem 5nam_bieu 01_Book1_Ke hoach 2012 theo doi (giai ngan 30.6.12) 5" xfId="8093"/>
    <cellStyle name="1_BC 8 thang 2009 ve CT trong diem 5nam_bieu 01_Book1_Ke hoach 2012 theo doi (giai ngan 30.6.12) 6" xfId="8094"/>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3" xfId="8098"/>
    <cellStyle name="1_BC 8 thang 2009 ve CT trong diem 5nam_bieu 01_Dang ky phan khai von ODA (gui Bo) 2 4" xfId="8099"/>
    <cellStyle name="1_BC 8 thang 2009 ve CT trong diem 5nam_bieu 01_Dang ky phan khai von ODA (gui Bo) 3" xfId="8100"/>
    <cellStyle name="1_BC 8 thang 2009 ve CT trong diem 5nam_bieu 01_Dang ky phan khai von ODA (gui Bo) 4" xfId="8101"/>
    <cellStyle name="1_BC 8 thang 2009 ve CT trong diem 5nam_bieu 01_Dang ky phan khai von ODA (gui Bo) 5" xfId="8102"/>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3" xfId="8106"/>
    <cellStyle name="1_BC 8 thang 2009 ve CT trong diem 5nam_bieu 01_Dang ky phan khai von ODA (gui Bo)_BC von DTPT 6 thang 2012 2 4" xfId="8107"/>
    <cellStyle name="1_BC 8 thang 2009 ve CT trong diem 5nam_bieu 01_Dang ky phan khai von ODA (gui Bo)_BC von DTPT 6 thang 2012 3" xfId="8108"/>
    <cellStyle name="1_BC 8 thang 2009 ve CT trong diem 5nam_bieu 01_Dang ky phan khai von ODA (gui Bo)_BC von DTPT 6 thang 2012 4" xfId="8109"/>
    <cellStyle name="1_BC 8 thang 2009 ve CT trong diem 5nam_bieu 01_Dang ky phan khai von ODA (gui Bo)_BC von DTPT 6 thang 2012 5" xfId="8110"/>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3" xfId="8114"/>
    <cellStyle name="1_BC 8 thang 2009 ve CT trong diem 5nam_bieu 01_Dang ky phan khai von ODA (gui Bo)_Bieu du thao QD von ho tro co MT 2 4" xfId="8115"/>
    <cellStyle name="1_BC 8 thang 2009 ve CT trong diem 5nam_bieu 01_Dang ky phan khai von ODA (gui Bo)_Bieu du thao QD von ho tro co MT 3" xfId="8116"/>
    <cellStyle name="1_BC 8 thang 2009 ve CT trong diem 5nam_bieu 01_Dang ky phan khai von ODA (gui Bo)_Bieu du thao QD von ho tro co MT 4" xfId="8117"/>
    <cellStyle name="1_BC 8 thang 2009 ve CT trong diem 5nam_bieu 01_Dang ky phan khai von ODA (gui Bo)_Bieu du thao QD von ho tro co MT 5" xfId="8118"/>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5" xfId="8126"/>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3" xfId="8130"/>
    <cellStyle name="1_BC 8 thang 2009 ve CT trong diem 5nam_bieu 01_Ke hoach 2010 (theo doi) 2 4" xfId="8131"/>
    <cellStyle name="1_BC 8 thang 2009 ve CT trong diem 5nam_bieu 01_Ke hoach 2010 (theo doi) 3" xfId="8132"/>
    <cellStyle name="1_BC 8 thang 2009 ve CT trong diem 5nam_bieu 01_Ke hoach 2010 (theo doi) 4" xfId="8133"/>
    <cellStyle name="1_BC 8 thang 2009 ve CT trong diem 5nam_bieu 01_Ke hoach 2010 (theo doi) 5" xfId="8134"/>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3" xfId="8138"/>
    <cellStyle name="1_BC 8 thang 2009 ve CT trong diem 5nam_bieu 01_Ke hoach 2010 (theo doi)_BC von DTPT 6 thang 2012 2 4" xfId="8139"/>
    <cellStyle name="1_BC 8 thang 2009 ve CT trong diem 5nam_bieu 01_Ke hoach 2010 (theo doi)_BC von DTPT 6 thang 2012 3" xfId="8140"/>
    <cellStyle name="1_BC 8 thang 2009 ve CT trong diem 5nam_bieu 01_Ke hoach 2010 (theo doi)_BC von DTPT 6 thang 2012 4" xfId="8141"/>
    <cellStyle name="1_BC 8 thang 2009 ve CT trong diem 5nam_bieu 01_Ke hoach 2010 (theo doi)_BC von DTPT 6 thang 2012 5" xfId="8142"/>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3" xfId="8146"/>
    <cellStyle name="1_BC 8 thang 2009 ve CT trong diem 5nam_bieu 01_Ke hoach 2010 (theo doi)_Bieu du thao QD von ho tro co MT 2 4" xfId="8147"/>
    <cellStyle name="1_BC 8 thang 2009 ve CT trong diem 5nam_bieu 01_Ke hoach 2010 (theo doi)_Bieu du thao QD von ho tro co MT 3" xfId="8148"/>
    <cellStyle name="1_BC 8 thang 2009 ve CT trong diem 5nam_bieu 01_Ke hoach 2010 (theo doi)_Bieu du thao QD von ho tro co MT 4" xfId="8149"/>
    <cellStyle name="1_BC 8 thang 2009 ve CT trong diem 5nam_bieu 01_Ke hoach 2010 (theo doi)_Bieu du thao QD von ho tro co MT 5" xfId="8150"/>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3" xfId="8154"/>
    <cellStyle name="1_BC 8 thang 2009 ve CT trong diem 5nam_bieu 01_Ke hoach 2010 (theo doi)_Ke hoach 2012 (theo doi) 2 4" xfId="8155"/>
    <cellStyle name="1_BC 8 thang 2009 ve CT trong diem 5nam_bieu 01_Ke hoach 2010 (theo doi)_Ke hoach 2012 (theo doi) 3" xfId="8156"/>
    <cellStyle name="1_BC 8 thang 2009 ve CT trong diem 5nam_bieu 01_Ke hoach 2010 (theo doi)_Ke hoach 2012 (theo doi) 4" xfId="8157"/>
    <cellStyle name="1_BC 8 thang 2009 ve CT trong diem 5nam_bieu 01_Ke hoach 2010 (theo doi)_Ke hoach 2012 (theo doi) 5" xfId="8158"/>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3" xfId="8162"/>
    <cellStyle name="1_BC 8 thang 2009 ve CT trong diem 5nam_bieu 01_Ke hoach 2010 (theo doi)_Ke hoach 2012 theo doi (giai ngan 30.6.12) 2 4" xfId="8163"/>
    <cellStyle name="1_BC 8 thang 2009 ve CT trong diem 5nam_bieu 01_Ke hoach 2010 (theo doi)_Ke hoach 2012 theo doi (giai ngan 30.6.12) 3" xfId="8164"/>
    <cellStyle name="1_BC 8 thang 2009 ve CT trong diem 5nam_bieu 01_Ke hoach 2010 (theo doi)_Ke hoach 2012 theo doi (giai ngan 30.6.12) 4" xfId="8165"/>
    <cellStyle name="1_BC 8 thang 2009 ve CT trong diem 5nam_bieu 01_Ke hoach 2010 (theo doi)_Ke hoach 2012 theo doi (giai ngan 30.6.12) 5" xfId="8166"/>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3" xfId="8170"/>
    <cellStyle name="1_BC 8 thang 2009 ve CT trong diem 5nam_bieu 01_Ke hoach 2012 (theo doi) 2 4" xfId="8171"/>
    <cellStyle name="1_BC 8 thang 2009 ve CT trong diem 5nam_bieu 01_Ke hoach 2012 (theo doi) 3" xfId="8172"/>
    <cellStyle name="1_BC 8 thang 2009 ve CT trong diem 5nam_bieu 01_Ke hoach 2012 (theo doi) 4" xfId="8173"/>
    <cellStyle name="1_BC 8 thang 2009 ve CT trong diem 5nam_bieu 01_Ke hoach 2012 (theo doi) 5" xfId="8174"/>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3" xfId="8178"/>
    <cellStyle name="1_BC 8 thang 2009 ve CT trong diem 5nam_bieu 01_Ke hoach 2012 theo doi (giai ngan 30.6.12) 2 4" xfId="8179"/>
    <cellStyle name="1_BC 8 thang 2009 ve CT trong diem 5nam_bieu 01_Ke hoach 2012 theo doi (giai ngan 30.6.12) 3" xfId="8180"/>
    <cellStyle name="1_BC 8 thang 2009 ve CT trong diem 5nam_bieu 01_Ke hoach 2012 theo doi (giai ngan 30.6.12) 4" xfId="8181"/>
    <cellStyle name="1_BC 8 thang 2009 ve CT trong diem 5nam_bieu 01_Ke hoach 2012 theo doi (giai ngan 30.6.12) 5" xfId="8182"/>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3" xfId="8186"/>
    <cellStyle name="1_BC 8 thang 2009 ve CT trong diem 5nam_bieu 01_Ke hoach nam 2013 nguon MT(theo doi) den 31-5-13 2 4" xfId="8187"/>
    <cellStyle name="1_BC 8 thang 2009 ve CT trong diem 5nam_bieu 01_Ke hoach nam 2013 nguon MT(theo doi) den 31-5-13 3" xfId="8188"/>
    <cellStyle name="1_BC 8 thang 2009 ve CT trong diem 5nam_bieu 01_Ke hoach nam 2013 nguon MT(theo doi) den 31-5-13 4" xfId="8189"/>
    <cellStyle name="1_BC 8 thang 2009 ve CT trong diem 5nam_bieu 01_Ke hoach nam 2013 nguon MT(theo doi) den 31-5-13 5" xfId="8190"/>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5" xfId="8198"/>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3" xfId="8202"/>
    <cellStyle name="1_BC 8 thang 2009 ve CT trong diem 5nam_Bieu du thao QD von ho tro co MT 2 4" xfId="8203"/>
    <cellStyle name="1_BC 8 thang 2009 ve CT trong diem 5nam_Bieu du thao QD von ho tro co MT 3" xfId="8204"/>
    <cellStyle name="1_BC 8 thang 2009 ve CT trong diem 5nam_Bieu du thao QD von ho tro co MT 4" xfId="8205"/>
    <cellStyle name="1_BC 8 thang 2009 ve CT trong diem 5nam_Bieu du thao QD von ho tro co MT 5" xfId="8206"/>
    <cellStyle name="1_BC 8 thang 2009 ve CT trong diem 5nam_Book1" xfId="8207"/>
    <cellStyle name="1_BC 8 thang 2009 ve CT trong diem 5nam_Book1 2" xfId="8208"/>
    <cellStyle name="1_BC 8 thang 2009 ve CT trong diem 5nam_Book1 2 2" xfId="8209"/>
    <cellStyle name="1_BC 8 thang 2009 ve CT trong diem 5nam_Book1 2 3" xfId="8210"/>
    <cellStyle name="1_BC 8 thang 2009 ve CT trong diem 5nam_Book1 2 4" xfId="8211"/>
    <cellStyle name="1_BC 8 thang 2009 ve CT trong diem 5nam_Book1 3" xfId="8212"/>
    <cellStyle name="1_BC 8 thang 2009 ve CT trong diem 5nam_Book1 3 2" xfId="8213"/>
    <cellStyle name="1_BC 8 thang 2009 ve CT trong diem 5nam_Book1 3 3" xfId="8214"/>
    <cellStyle name="1_BC 8 thang 2009 ve CT trong diem 5nam_Book1 3 4" xfId="8215"/>
    <cellStyle name="1_BC 8 thang 2009 ve CT trong diem 5nam_Book1 4" xfId="8216"/>
    <cellStyle name="1_BC 8 thang 2009 ve CT trong diem 5nam_Book1 5" xfId="8217"/>
    <cellStyle name="1_BC 8 thang 2009 ve CT trong diem 5nam_Book1 6" xfId="8218"/>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3" xfId="8222"/>
    <cellStyle name="1_BC 8 thang 2009 ve CT trong diem 5nam_Book1_BC von DTPT 6 thang 2012 2 4" xfId="8223"/>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3" xfId="8226"/>
    <cellStyle name="1_BC 8 thang 2009 ve CT trong diem 5nam_Book1_BC von DTPT 6 thang 2012 3 4" xfId="8227"/>
    <cellStyle name="1_BC 8 thang 2009 ve CT trong diem 5nam_Book1_BC von DTPT 6 thang 2012 4" xfId="8228"/>
    <cellStyle name="1_BC 8 thang 2009 ve CT trong diem 5nam_Book1_BC von DTPT 6 thang 2012 5" xfId="8229"/>
    <cellStyle name="1_BC 8 thang 2009 ve CT trong diem 5nam_Book1_BC von DTPT 6 thang 2012 6" xfId="8230"/>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3" xfId="8234"/>
    <cellStyle name="1_BC 8 thang 2009 ve CT trong diem 5nam_Book1_Bieu du thao QD von ho tro co MT 2 4" xfId="8235"/>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3" xfId="8238"/>
    <cellStyle name="1_BC 8 thang 2009 ve CT trong diem 5nam_Book1_Bieu du thao QD von ho tro co MT 3 4" xfId="8239"/>
    <cellStyle name="1_BC 8 thang 2009 ve CT trong diem 5nam_Book1_Bieu du thao QD von ho tro co MT 4" xfId="8240"/>
    <cellStyle name="1_BC 8 thang 2009 ve CT trong diem 5nam_Book1_Bieu du thao QD von ho tro co MT 5" xfId="8241"/>
    <cellStyle name="1_BC 8 thang 2009 ve CT trong diem 5nam_Book1_Bieu du thao QD von ho tro co MT 6" xfId="8242"/>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3" xfId="8246"/>
    <cellStyle name="1_BC 8 thang 2009 ve CT trong diem 5nam_Book1_Hoan chinh KH 2012 (o nha) 2 4" xfId="8247"/>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3" xfId="8250"/>
    <cellStyle name="1_BC 8 thang 2009 ve CT trong diem 5nam_Book1_Hoan chinh KH 2012 (o nha) 3 4" xfId="8251"/>
    <cellStyle name="1_BC 8 thang 2009 ve CT trong diem 5nam_Book1_Hoan chinh KH 2012 (o nha) 4" xfId="8252"/>
    <cellStyle name="1_BC 8 thang 2009 ve CT trong diem 5nam_Book1_Hoan chinh KH 2012 (o nha) 5" xfId="8253"/>
    <cellStyle name="1_BC 8 thang 2009 ve CT trong diem 5nam_Book1_Hoan chinh KH 2012 (o nha) 6" xfId="8254"/>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3" xfId="8258"/>
    <cellStyle name="1_BC 8 thang 2009 ve CT trong diem 5nam_Book1_Hoan chinh KH 2012 (o nha)_Bao cao giai ngan quy I 2 4" xfId="8259"/>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3" xfId="8262"/>
    <cellStyle name="1_BC 8 thang 2009 ve CT trong diem 5nam_Book1_Hoan chinh KH 2012 (o nha)_Bao cao giai ngan quy I 3 4" xfId="8263"/>
    <cellStyle name="1_BC 8 thang 2009 ve CT trong diem 5nam_Book1_Hoan chinh KH 2012 (o nha)_Bao cao giai ngan quy I 4" xfId="8264"/>
    <cellStyle name="1_BC 8 thang 2009 ve CT trong diem 5nam_Book1_Hoan chinh KH 2012 (o nha)_Bao cao giai ngan quy I 5" xfId="8265"/>
    <cellStyle name="1_BC 8 thang 2009 ve CT trong diem 5nam_Book1_Hoan chinh KH 2012 (o nha)_Bao cao giai ngan quy I 6" xfId="8266"/>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3" xfId="8270"/>
    <cellStyle name="1_BC 8 thang 2009 ve CT trong diem 5nam_Book1_Hoan chinh KH 2012 (o nha)_BC von DTPT 6 thang 2012 2 4" xfId="8271"/>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3" xfId="8274"/>
    <cellStyle name="1_BC 8 thang 2009 ve CT trong diem 5nam_Book1_Hoan chinh KH 2012 (o nha)_BC von DTPT 6 thang 2012 3 4" xfId="8275"/>
    <cellStyle name="1_BC 8 thang 2009 ve CT trong diem 5nam_Book1_Hoan chinh KH 2012 (o nha)_BC von DTPT 6 thang 2012 4" xfId="8276"/>
    <cellStyle name="1_BC 8 thang 2009 ve CT trong diem 5nam_Book1_Hoan chinh KH 2012 (o nha)_BC von DTPT 6 thang 2012 5" xfId="8277"/>
    <cellStyle name="1_BC 8 thang 2009 ve CT trong diem 5nam_Book1_Hoan chinh KH 2012 (o nha)_BC von DTPT 6 thang 2012 6" xfId="8278"/>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3" xfId="8282"/>
    <cellStyle name="1_BC 8 thang 2009 ve CT trong diem 5nam_Book1_Hoan chinh KH 2012 (o nha)_Bieu du thao QD von ho tro co MT 2 4" xfId="8283"/>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3" xfId="8286"/>
    <cellStyle name="1_BC 8 thang 2009 ve CT trong diem 5nam_Book1_Hoan chinh KH 2012 (o nha)_Bieu du thao QD von ho tro co MT 3 4" xfId="8287"/>
    <cellStyle name="1_BC 8 thang 2009 ve CT trong diem 5nam_Book1_Hoan chinh KH 2012 (o nha)_Bieu du thao QD von ho tro co MT 4" xfId="8288"/>
    <cellStyle name="1_BC 8 thang 2009 ve CT trong diem 5nam_Book1_Hoan chinh KH 2012 (o nha)_Bieu du thao QD von ho tro co MT 5" xfId="8289"/>
    <cellStyle name="1_BC 8 thang 2009 ve CT trong diem 5nam_Book1_Hoan chinh KH 2012 (o nha)_Bieu du thao QD von ho tro co MT 6" xfId="8290"/>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3" xfId="8294"/>
    <cellStyle name="1_BC 8 thang 2009 ve CT trong diem 5nam_Book1_Hoan chinh KH 2012 (o nha)_Ke hoach 2012 theo doi (giai ngan 30.6.12) 2 4" xfId="8295"/>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3" xfId="8298"/>
    <cellStyle name="1_BC 8 thang 2009 ve CT trong diem 5nam_Book1_Hoan chinh KH 2012 (o nha)_Ke hoach 2012 theo doi (giai ngan 30.6.12) 3 4" xfId="8299"/>
    <cellStyle name="1_BC 8 thang 2009 ve CT trong diem 5nam_Book1_Hoan chinh KH 2012 (o nha)_Ke hoach 2012 theo doi (giai ngan 30.6.12) 4" xfId="8300"/>
    <cellStyle name="1_BC 8 thang 2009 ve CT trong diem 5nam_Book1_Hoan chinh KH 2012 (o nha)_Ke hoach 2012 theo doi (giai ngan 30.6.12) 5" xfId="8301"/>
    <cellStyle name="1_BC 8 thang 2009 ve CT trong diem 5nam_Book1_Hoan chinh KH 2012 (o nha)_Ke hoach 2012 theo doi (giai ngan 30.6.12) 6" xfId="8302"/>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3" xfId="8307"/>
    <cellStyle name="1_BC 8 thang 2009 ve CT trong diem 5nam_Book1_Hoan chinh KH 2012 Von ho tro co MT (chi tiet) 2 4" xfId="8308"/>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3" xfId="8311"/>
    <cellStyle name="1_BC 8 thang 2009 ve CT trong diem 5nam_Book1_Hoan chinh KH 2012 Von ho tro co MT (chi tiet) 3 4" xfId="8312"/>
    <cellStyle name="1_BC 8 thang 2009 ve CT trong diem 5nam_Book1_Hoan chinh KH 2012 Von ho tro co MT (chi tiet) 4" xfId="8313"/>
    <cellStyle name="1_BC 8 thang 2009 ve CT trong diem 5nam_Book1_Hoan chinh KH 2012 Von ho tro co MT (chi tiet) 5" xfId="8314"/>
    <cellStyle name="1_BC 8 thang 2009 ve CT trong diem 5nam_Book1_Hoan chinh KH 2012 Von ho tro co MT (chi tiet) 6" xfId="8315"/>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3" xfId="8318"/>
    <cellStyle name="1_BC 8 thang 2009 ve CT trong diem 5nam_Book1_Hoan chinh KH 2012 Von ho tro co MT 10 4" xfId="8319"/>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3" xfId="8322"/>
    <cellStyle name="1_BC 8 thang 2009 ve CT trong diem 5nam_Book1_Hoan chinh KH 2012 Von ho tro co MT 11 4" xfId="8323"/>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3" xfId="8326"/>
    <cellStyle name="1_BC 8 thang 2009 ve CT trong diem 5nam_Book1_Hoan chinh KH 2012 Von ho tro co MT 12 4" xfId="8327"/>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3" xfId="8330"/>
    <cellStyle name="1_BC 8 thang 2009 ve CT trong diem 5nam_Book1_Hoan chinh KH 2012 Von ho tro co MT 13 4" xfId="8331"/>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3" xfId="8334"/>
    <cellStyle name="1_BC 8 thang 2009 ve CT trong diem 5nam_Book1_Hoan chinh KH 2012 Von ho tro co MT 14 4" xfId="8335"/>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3" xfId="8338"/>
    <cellStyle name="1_BC 8 thang 2009 ve CT trong diem 5nam_Book1_Hoan chinh KH 2012 Von ho tro co MT 15 4" xfId="8339"/>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3" xfId="8342"/>
    <cellStyle name="1_BC 8 thang 2009 ve CT trong diem 5nam_Book1_Hoan chinh KH 2012 Von ho tro co MT 16 4" xfId="8343"/>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3" xfId="8346"/>
    <cellStyle name="1_BC 8 thang 2009 ve CT trong diem 5nam_Book1_Hoan chinh KH 2012 Von ho tro co MT 17 4" xfId="8347"/>
    <cellStyle name="1_BC 8 thang 2009 ve CT trong diem 5nam_Book1_Hoan chinh KH 2012 Von ho tro co MT 18" xfId="8348"/>
    <cellStyle name="1_BC 8 thang 2009 ve CT trong diem 5nam_Book1_Hoan chinh KH 2012 Von ho tro co MT 19" xfId="8349"/>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3" xfId="8352"/>
    <cellStyle name="1_BC 8 thang 2009 ve CT trong diem 5nam_Book1_Hoan chinh KH 2012 Von ho tro co MT 2 4" xfId="8353"/>
    <cellStyle name="1_BC 8 thang 2009 ve CT trong diem 5nam_Book1_Hoan chinh KH 2012 Von ho tro co MT 20" xfId="8354"/>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3" xfId="8357"/>
    <cellStyle name="1_BC 8 thang 2009 ve CT trong diem 5nam_Book1_Hoan chinh KH 2012 Von ho tro co MT 3 4" xfId="8358"/>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3" xfId="8361"/>
    <cellStyle name="1_BC 8 thang 2009 ve CT trong diem 5nam_Book1_Hoan chinh KH 2012 Von ho tro co MT 4 4" xfId="8362"/>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3" xfId="8365"/>
    <cellStyle name="1_BC 8 thang 2009 ve CT trong diem 5nam_Book1_Hoan chinh KH 2012 Von ho tro co MT 5 4" xfId="8366"/>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3" xfId="8369"/>
    <cellStyle name="1_BC 8 thang 2009 ve CT trong diem 5nam_Book1_Hoan chinh KH 2012 Von ho tro co MT 6 4" xfId="8370"/>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3" xfId="8373"/>
    <cellStyle name="1_BC 8 thang 2009 ve CT trong diem 5nam_Book1_Hoan chinh KH 2012 Von ho tro co MT 7 4" xfId="8374"/>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3" xfId="8377"/>
    <cellStyle name="1_BC 8 thang 2009 ve CT trong diem 5nam_Book1_Hoan chinh KH 2012 Von ho tro co MT 8 4" xfId="8378"/>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3" xfId="8381"/>
    <cellStyle name="1_BC 8 thang 2009 ve CT trong diem 5nam_Book1_Hoan chinh KH 2012 Von ho tro co MT 9 4" xfId="8382"/>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3" xfId="8386"/>
    <cellStyle name="1_BC 8 thang 2009 ve CT trong diem 5nam_Book1_Hoan chinh KH 2012 Von ho tro co MT_Bao cao giai ngan quy I 2 4" xfId="8387"/>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3" xfId="8390"/>
    <cellStyle name="1_BC 8 thang 2009 ve CT trong diem 5nam_Book1_Hoan chinh KH 2012 Von ho tro co MT_Bao cao giai ngan quy I 3 4" xfId="8391"/>
    <cellStyle name="1_BC 8 thang 2009 ve CT trong diem 5nam_Book1_Hoan chinh KH 2012 Von ho tro co MT_Bao cao giai ngan quy I 4" xfId="8392"/>
    <cellStyle name="1_BC 8 thang 2009 ve CT trong diem 5nam_Book1_Hoan chinh KH 2012 Von ho tro co MT_Bao cao giai ngan quy I 5" xfId="8393"/>
    <cellStyle name="1_BC 8 thang 2009 ve CT trong diem 5nam_Book1_Hoan chinh KH 2012 Von ho tro co MT_Bao cao giai ngan quy I 6" xfId="8394"/>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3" xfId="8398"/>
    <cellStyle name="1_BC 8 thang 2009 ve CT trong diem 5nam_Book1_Hoan chinh KH 2012 Von ho tro co MT_BC von DTPT 6 thang 2012 2 4" xfId="8399"/>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3" xfId="8402"/>
    <cellStyle name="1_BC 8 thang 2009 ve CT trong diem 5nam_Book1_Hoan chinh KH 2012 Von ho tro co MT_BC von DTPT 6 thang 2012 3 4" xfId="8403"/>
    <cellStyle name="1_BC 8 thang 2009 ve CT trong diem 5nam_Book1_Hoan chinh KH 2012 Von ho tro co MT_BC von DTPT 6 thang 2012 4" xfId="8404"/>
    <cellStyle name="1_BC 8 thang 2009 ve CT trong diem 5nam_Book1_Hoan chinh KH 2012 Von ho tro co MT_BC von DTPT 6 thang 2012 5" xfId="8405"/>
    <cellStyle name="1_BC 8 thang 2009 ve CT trong diem 5nam_Book1_Hoan chinh KH 2012 Von ho tro co MT_BC von DTPT 6 thang 2012 6" xfId="8406"/>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3" xfId="8410"/>
    <cellStyle name="1_BC 8 thang 2009 ve CT trong diem 5nam_Book1_Hoan chinh KH 2012 Von ho tro co MT_Bieu du thao QD von ho tro co MT 2 4" xfId="8411"/>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3" xfId="8414"/>
    <cellStyle name="1_BC 8 thang 2009 ve CT trong diem 5nam_Book1_Hoan chinh KH 2012 Von ho tro co MT_Bieu du thao QD von ho tro co MT 3 4" xfId="8415"/>
    <cellStyle name="1_BC 8 thang 2009 ve CT trong diem 5nam_Book1_Hoan chinh KH 2012 Von ho tro co MT_Bieu du thao QD von ho tro co MT 4" xfId="8416"/>
    <cellStyle name="1_BC 8 thang 2009 ve CT trong diem 5nam_Book1_Hoan chinh KH 2012 Von ho tro co MT_Bieu du thao QD von ho tro co MT 5" xfId="8417"/>
    <cellStyle name="1_BC 8 thang 2009 ve CT trong diem 5nam_Book1_Hoan chinh KH 2012 Von ho tro co MT_Bieu du thao QD von ho tro co MT 6" xfId="8418"/>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6" xfId="8430"/>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3" xfId="8434"/>
    <cellStyle name="1_BC 8 thang 2009 ve CT trong diem 5nam_Book1_Ke hoach 2012 (theo doi) 2 4" xfId="8435"/>
    <cellStyle name="1_BC 8 thang 2009 ve CT trong diem 5nam_Book1_Ke hoach 2012 (theo doi) 3" xfId="8436"/>
    <cellStyle name="1_BC 8 thang 2009 ve CT trong diem 5nam_Book1_Ke hoach 2012 (theo doi) 3 2" xfId="8437"/>
    <cellStyle name="1_BC 8 thang 2009 ve CT trong diem 5nam_Book1_Ke hoach 2012 (theo doi) 3 3" xfId="8438"/>
    <cellStyle name="1_BC 8 thang 2009 ve CT trong diem 5nam_Book1_Ke hoach 2012 (theo doi) 3 4" xfId="8439"/>
    <cellStyle name="1_BC 8 thang 2009 ve CT trong diem 5nam_Book1_Ke hoach 2012 (theo doi) 4" xfId="8440"/>
    <cellStyle name="1_BC 8 thang 2009 ve CT trong diem 5nam_Book1_Ke hoach 2012 (theo doi) 5" xfId="8441"/>
    <cellStyle name="1_BC 8 thang 2009 ve CT trong diem 5nam_Book1_Ke hoach 2012 (theo doi) 6" xfId="8442"/>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3" xfId="8446"/>
    <cellStyle name="1_BC 8 thang 2009 ve CT trong diem 5nam_Book1_Ke hoach 2012 theo doi (giai ngan 30.6.12) 2 4" xfId="8447"/>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3" xfId="8450"/>
    <cellStyle name="1_BC 8 thang 2009 ve CT trong diem 5nam_Book1_Ke hoach 2012 theo doi (giai ngan 30.6.12) 3 4" xfId="8451"/>
    <cellStyle name="1_BC 8 thang 2009 ve CT trong diem 5nam_Book1_Ke hoach 2012 theo doi (giai ngan 30.6.12) 4" xfId="8452"/>
    <cellStyle name="1_BC 8 thang 2009 ve CT trong diem 5nam_Book1_Ke hoach 2012 theo doi (giai ngan 30.6.12) 5" xfId="8453"/>
    <cellStyle name="1_BC 8 thang 2009 ve CT trong diem 5nam_Book1_Ke hoach 2012 theo doi (giai ngan 30.6.12) 6" xfId="8454"/>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3" xfId="8458"/>
    <cellStyle name="1_BC 8 thang 2009 ve CT trong diem 5nam_Dang ky phan khai von ODA (gui Bo) 2 4" xfId="8459"/>
    <cellStyle name="1_BC 8 thang 2009 ve CT trong diem 5nam_Dang ky phan khai von ODA (gui Bo) 3" xfId="8460"/>
    <cellStyle name="1_BC 8 thang 2009 ve CT trong diem 5nam_Dang ky phan khai von ODA (gui Bo) 4" xfId="8461"/>
    <cellStyle name="1_BC 8 thang 2009 ve CT trong diem 5nam_Dang ky phan khai von ODA (gui Bo) 5" xfId="8462"/>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3" xfId="8466"/>
    <cellStyle name="1_BC 8 thang 2009 ve CT trong diem 5nam_Dang ky phan khai von ODA (gui Bo)_BC von DTPT 6 thang 2012 2 4" xfId="8467"/>
    <cellStyle name="1_BC 8 thang 2009 ve CT trong diem 5nam_Dang ky phan khai von ODA (gui Bo)_BC von DTPT 6 thang 2012 3" xfId="8468"/>
    <cellStyle name="1_BC 8 thang 2009 ve CT trong diem 5nam_Dang ky phan khai von ODA (gui Bo)_BC von DTPT 6 thang 2012 4" xfId="8469"/>
    <cellStyle name="1_BC 8 thang 2009 ve CT trong diem 5nam_Dang ky phan khai von ODA (gui Bo)_BC von DTPT 6 thang 2012 5" xfId="8470"/>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3" xfId="8474"/>
    <cellStyle name="1_BC 8 thang 2009 ve CT trong diem 5nam_Dang ky phan khai von ODA (gui Bo)_Bieu du thao QD von ho tro co MT 2 4" xfId="8475"/>
    <cellStyle name="1_BC 8 thang 2009 ve CT trong diem 5nam_Dang ky phan khai von ODA (gui Bo)_Bieu du thao QD von ho tro co MT 3" xfId="8476"/>
    <cellStyle name="1_BC 8 thang 2009 ve CT trong diem 5nam_Dang ky phan khai von ODA (gui Bo)_Bieu du thao QD von ho tro co MT 4" xfId="8477"/>
    <cellStyle name="1_BC 8 thang 2009 ve CT trong diem 5nam_Dang ky phan khai von ODA (gui Bo)_Bieu du thao QD von ho tro co MT 5" xfId="8478"/>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3" xfId="8482"/>
    <cellStyle name="1_BC 8 thang 2009 ve CT trong diem 5nam_Dang ky phan khai von ODA (gui Bo)_Ke hoach 2012 theo doi (giai ngan 30.6.12) 2 4" xfId="8483"/>
    <cellStyle name="1_BC 8 thang 2009 ve CT trong diem 5nam_Dang ky phan khai von ODA (gui Bo)_Ke hoach 2012 theo doi (giai ngan 30.6.12) 3" xfId="8484"/>
    <cellStyle name="1_BC 8 thang 2009 ve CT trong diem 5nam_Dang ky phan khai von ODA (gui Bo)_Ke hoach 2012 theo doi (giai ngan 30.6.12) 4" xfId="8485"/>
    <cellStyle name="1_BC 8 thang 2009 ve CT trong diem 5nam_Dang ky phan khai von ODA (gui Bo)_Ke hoach 2012 theo doi (giai ngan 30.6.12) 5" xfId="8486"/>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3" xfId="8490"/>
    <cellStyle name="1_BC 8 thang 2009 ve CT trong diem 5nam_Ke hoach 2010 (theo doi) 2 4" xfId="8491"/>
    <cellStyle name="1_BC 8 thang 2009 ve CT trong diem 5nam_Ke hoach 2010 (theo doi) 3" xfId="8492"/>
    <cellStyle name="1_BC 8 thang 2009 ve CT trong diem 5nam_Ke hoach 2010 (theo doi) 4" xfId="8493"/>
    <cellStyle name="1_BC 8 thang 2009 ve CT trong diem 5nam_Ke hoach 2010 (theo doi) 5" xfId="8494"/>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3" xfId="8498"/>
    <cellStyle name="1_BC 8 thang 2009 ve CT trong diem 5nam_Ke hoach 2010 (theo doi)_BC von DTPT 6 thang 2012 2 4" xfId="8499"/>
    <cellStyle name="1_BC 8 thang 2009 ve CT trong diem 5nam_Ke hoach 2010 (theo doi)_BC von DTPT 6 thang 2012 3" xfId="8500"/>
    <cellStyle name="1_BC 8 thang 2009 ve CT trong diem 5nam_Ke hoach 2010 (theo doi)_BC von DTPT 6 thang 2012 4" xfId="8501"/>
    <cellStyle name="1_BC 8 thang 2009 ve CT trong diem 5nam_Ke hoach 2010 (theo doi)_BC von DTPT 6 thang 2012 5" xfId="8502"/>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3" xfId="8506"/>
    <cellStyle name="1_BC 8 thang 2009 ve CT trong diem 5nam_Ke hoach 2010 (theo doi)_Bieu du thao QD von ho tro co MT 2 4" xfId="8507"/>
    <cellStyle name="1_BC 8 thang 2009 ve CT trong diem 5nam_Ke hoach 2010 (theo doi)_Bieu du thao QD von ho tro co MT 3" xfId="8508"/>
    <cellStyle name="1_BC 8 thang 2009 ve CT trong diem 5nam_Ke hoach 2010 (theo doi)_Bieu du thao QD von ho tro co MT 4" xfId="8509"/>
    <cellStyle name="1_BC 8 thang 2009 ve CT trong diem 5nam_Ke hoach 2010 (theo doi)_Bieu du thao QD von ho tro co MT 5" xfId="8510"/>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3" xfId="8514"/>
    <cellStyle name="1_BC 8 thang 2009 ve CT trong diem 5nam_Ke hoach 2010 (theo doi)_Ke hoach 2012 (theo doi) 2 4" xfId="8515"/>
    <cellStyle name="1_BC 8 thang 2009 ve CT trong diem 5nam_Ke hoach 2010 (theo doi)_Ke hoach 2012 (theo doi) 3" xfId="8516"/>
    <cellStyle name="1_BC 8 thang 2009 ve CT trong diem 5nam_Ke hoach 2010 (theo doi)_Ke hoach 2012 (theo doi) 4" xfId="8517"/>
    <cellStyle name="1_BC 8 thang 2009 ve CT trong diem 5nam_Ke hoach 2010 (theo doi)_Ke hoach 2012 (theo doi) 5" xfId="8518"/>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3" xfId="8522"/>
    <cellStyle name="1_BC 8 thang 2009 ve CT trong diem 5nam_Ke hoach 2010 (theo doi)_Ke hoach 2012 theo doi (giai ngan 30.6.12) 2 4" xfId="8523"/>
    <cellStyle name="1_BC 8 thang 2009 ve CT trong diem 5nam_Ke hoach 2010 (theo doi)_Ke hoach 2012 theo doi (giai ngan 30.6.12) 3" xfId="8524"/>
    <cellStyle name="1_BC 8 thang 2009 ve CT trong diem 5nam_Ke hoach 2010 (theo doi)_Ke hoach 2012 theo doi (giai ngan 30.6.12) 4" xfId="8525"/>
    <cellStyle name="1_BC 8 thang 2009 ve CT trong diem 5nam_Ke hoach 2010 (theo doi)_Ke hoach 2012 theo doi (giai ngan 30.6.12) 5" xfId="8526"/>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3" xfId="8530"/>
    <cellStyle name="1_BC 8 thang 2009 ve CT trong diem 5nam_Ke hoach 2012 (theo doi) 2 4" xfId="8531"/>
    <cellStyle name="1_BC 8 thang 2009 ve CT trong diem 5nam_Ke hoach 2012 (theo doi) 3" xfId="8532"/>
    <cellStyle name="1_BC 8 thang 2009 ve CT trong diem 5nam_Ke hoach 2012 (theo doi) 4" xfId="8533"/>
    <cellStyle name="1_BC 8 thang 2009 ve CT trong diem 5nam_Ke hoach 2012 (theo doi) 5" xfId="8534"/>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3" xfId="8538"/>
    <cellStyle name="1_BC 8 thang 2009 ve CT trong diem 5nam_Ke hoach 2012 theo doi (giai ngan 30.6.12) 2 4" xfId="8539"/>
    <cellStyle name="1_BC 8 thang 2009 ve CT trong diem 5nam_Ke hoach 2012 theo doi (giai ngan 30.6.12) 3" xfId="8540"/>
    <cellStyle name="1_BC 8 thang 2009 ve CT trong diem 5nam_Ke hoach 2012 theo doi (giai ngan 30.6.12) 4" xfId="8541"/>
    <cellStyle name="1_BC 8 thang 2009 ve CT trong diem 5nam_Ke hoach 2012 theo doi (giai ngan 30.6.12) 5" xfId="8542"/>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3" xfId="8546"/>
    <cellStyle name="1_BC 8 thang 2009 ve CT trong diem 5nam_Ke hoach nam 2013 nguon MT(theo doi) den 31-5-13 2 4" xfId="8547"/>
    <cellStyle name="1_BC 8 thang 2009 ve CT trong diem 5nam_Ke hoach nam 2013 nguon MT(theo doi) den 31-5-13 3" xfId="8548"/>
    <cellStyle name="1_BC 8 thang 2009 ve CT trong diem 5nam_Ke hoach nam 2013 nguon MT(theo doi) den 31-5-13 4" xfId="8549"/>
    <cellStyle name="1_BC 8 thang 2009 ve CT trong diem 5nam_Ke hoach nam 2013 nguon MT(theo doi) den 31-5-13 5" xfId="8550"/>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3" xfId="8554"/>
    <cellStyle name="1_BC 8 thang 2009 ve CT trong diem 5nam_Phu vuc LV bo 2 4" xfId="8555"/>
    <cellStyle name="1_BC 8 thang 2009 ve CT trong diem 5nam_Phu vuc LV bo 3" xfId="8556"/>
    <cellStyle name="1_BC 8 thang 2009 ve CT trong diem 5nam_Phu vuc LV bo 4" xfId="8557"/>
    <cellStyle name="1_BC 8 thang 2009 ve CT trong diem 5nam_Phu vuc LV bo 5" xfId="8558"/>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3" xfId="8562"/>
    <cellStyle name="1_BC 8 thang 2009 ve CT trong diem 5nam_Phu vuc LV bo_BC cong trinh trong diem 2 4" xfId="8563"/>
    <cellStyle name="1_BC 8 thang 2009 ve CT trong diem 5nam_Phu vuc LV bo_BC cong trinh trong diem 3" xfId="8564"/>
    <cellStyle name="1_BC 8 thang 2009 ve CT trong diem 5nam_Phu vuc LV bo_BC cong trinh trong diem 4" xfId="8565"/>
    <cellStyle name="1_BC 8 thang 2009 ve CT trong diem 5nam_Phu vuc LV bo_BC cong trinh trong diem 5" xfId="8566"/>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3" xfId="8570"/>
    <cellStyle name="1_BC 8 thang 2009 ve CT trong diem 5nam_Phu vuc LV bo_BC cong trinh trong diem_BC von DTPT 6 thang 2012 2 4" xfId="8571"/>
    <cellStyle name="1_BC 8 thang 2009 ve CT trong diem 5nam_Phu vuc LV bo_BC cong trinh trong diem_BC von DTPT 6 thang 2012 3" xfId="8572"/>
    <cellStyle name="1_BC 8 thang 2009 ve CT trong diem 5nam_Phu vuc LV bo_BC cong trinh trong diem_BC von DTPT 6 thang 2012 4" xfId="8573"/>
    <cellStyle name="1_BC 8 thang 2009 ve CT trong diem 5nam_Phu vuc LV bo_BC cong trinh trong diem_BC von DTPT 6 thang 2012 5" xfId="8574"/>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3" xfId="8578"/>
    <cellStyle name="1_BC 8 thang 2009 ve CT trong diem 5nam_Phu vuc LV bo_BC cong trinh trong diem_Bieu du thao QD von ho tro co MT 2 4" xfId="8579"/>
    <cellStyle name="1_BC 8 thang 2009 ve CT trong diem 5nam_Phu vuc LV bo_BC cong trinh trong diem_Bieu du thao QD von ho tro co MT 3" xfId="8580"/>
    <cellStyle name="1_BC 8 thang 2009 ve CT trong diem 5nam_Phu vuc LV bo_BC cong trinh trong diem_Bieu du thao QD von ho tro co MT 4" xfId="8581"/>
    <cellStyle name="1_BC 8 thang 2009 ve CT trong diem 5nam_Phu vuc LV bo_BC cong trinh trong diem_Bieu du thao QD von ho tro co MT 5" xfId="8582"/>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3" xfId="8586"/>
    <cellStyle name="1_BC 8 thang 2009 ve CT trong diem 5nam_Phu vuc LV bo_BC cong trinh trong diem_Ke hoach 2012 (theo doi) 2 4" xfId="8587"/>
    <cellStyle name="1_BC 8 thang 2009 ve CT trong diem 5nam_Phu vuc LV bo_BC cong trinh trong diem_Ke hoach 2012 (theo doi) 3" xfId="8588"/>
    <cellStyle name="1_BC 8 thang 2009 ve CT trong diem 5nam_Phu vuc LV bo_BC cong trinh trong diem_Ke hoach 2012 (theo doi) 4" xfId="8589"/>
    <cellStyle name="1_BC 8 thang 2009 ve CT trong diem 5nam_Phu vuc LV bo_BC cong trinh trong diem_Ke hoach 2012 (theo doi) 5" xfId="8590"/>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4" xfId="8595"/>
    <cellStyle name="1_BC 8 thang 2009 ve CT trong diem 5nam_Phu vuc LV bo_BC cong trinh trong diem_Ke hoach 2012 theo doi (giai ngan 30.6.12) 3" xfId="8596"/>
    <cellStyle name="1_BC 8 thang 2009 ve CT trong diem 5nam_Phu vuc LV bo_BC cong trinh trong diem_Ke hoach 2012 theo doi (giai ngan 30.6.12) 4" xfId="8597"/>
    <cellStyle name="1_BC 8 thang 2009 ve CT trong diem 5nam_Phu vuc LV bo_BC cong trinh trong diem_Ke hoach 2012 theo doi (giai ngan 30.6.12) 5" xfId="8598"/>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3" xfId="8602"/>
    <cellStyle name="1_BC 8 thang 2009 ve CT trong diem 5nam_Phu vuc LV bo_BC von DTPT 6 thang 2012 2 4" xfId="8603"/>
    <cellStyle name="1_BC 8 thang 2009 ve CT trong diem 5nam_Phu vuc LV bo_BC von DTPT 6 thang 2012 3" xfId="8604"/>
    <cellStyle name="1_BC 8 thang 2009 ve CT trong diem 5nam_Phu vuc LV bo_BC von DTPT 6 thang 2012 4" xfId="8605"/>
    <cellStyle name="1_BC 8 thang 2009 ve CT trong diem 5nam_Phu vuc LV bo_BC von DTPT 6 thang 2012 5" xfId="8606"/>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3" xfId="8610"/>
    <cellStyle name="1_BC 8 thang 2009 ve CT trong diem 5nam_Phu vuc LV bo_Bieu du thao QD von ho tro co MT 2 4" xfId="8611"/>
    <cellStyle name="1_BC 8 thang 2009 ve CT trong diem 5nam_Phu vuc LV bo_Bieu du thao QD von ho tro co MT 3" xfId="8612"/>
    <cellStyle name="1_BC 8 thang 2009 ve CT trong diem 5nam_Phu vuc LV bo_Bieu du thao QD von ho tro co MT 4" xfId="8613"/>
    <cellStyle name="1_BC 8 thang 2009 ve CT trong diem 5nam_Phu vuc LV bo_Bieu du thao QD von ho tro co MT 5" xfId="8614"/>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3" xfId="8618"/>
    <cellStyle name="1_BC 8 thang 2009 ve CT trong diem 5nam_Phu vuc LV bo_Ke hoach 2012 (theo doi) 2 4" xfId="8619"/>
    <cellStyle name="1_BC 8 thang 2009 ve CT trong diem 5nam_Phu vuc LV bo_Ke hoach 2012 (theo doi) 3" xfId="8620"/>
    <cellStyle name="1_BC 8 thang 2009 ve CT trong diem 5nam_Phu vuc LV bo_Ke hoach 2012 (theo doi) 4" xfId="8621"/>
    <cellStyle name="1_BC 8 thang 2009 ve CT trong diem 5nam_Phu vuc LV bo_Ke hoach 2012 (theo doi) 5" xfId="8622"/>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3" xfId="8626"/>
    <cellStyle name="1_BC 8 thang 2009 ve CT trong diem 5nam_Phu vuc LV bo_Ke hoach 2012 theo doi (giai ngan 30.6.12) 2 4" xfId="8627"/>
    <cellStyle name="1_BC 8 thang 2009 ve CT trong diem 5nam_Phu vuc LV bo_Ke hoach 2012 theo doi (giai ngan 30.6.12) 3" xfId="8628"/>
    <cellStyle name="1_BC 8 thang 2009 ve CT trong diem 5nam_Phu vuc LV bo_Ke hoach 2012 theo doi (giai ngan 30.6.12) 4" xfId="8629"/>
    <cellStyle name="1_BC 8 thang 2009 ve CT trong diem 5nam_Phu vuc LV bo_Ke hoach 2012 theo doi (giai ngan 30.6.12) 5" xfId="8630"/>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3" xfId="8634"/>
    <cellStyle name="1_BC 8 thang 2009 ve CT trong diem 5nam_Phu vuc LV bo_pvhung.skhdt 20117113152041 Danh muc cong trinh trong diem 2 4" xfId="8635"/>
    <cellStyle name="1_BC 8 thang 2009 ve CT trong diem 5nam_Phu vuc LV bo_pvhung.skhdt 20117113152041 Danh muc cong trinh trong diem 3" xfId="8636"/>
    <cellStyle name="1_BC 8 thang 2009 ve CT trong diem 5nam_Phu vuc LV bo_pvhung.skhdt 20117113152041 Danh muc cong trinh trong diem 4" xfId="8637"/>
    <cellStyle name="1_BC 8 thang 2009 ve CT trong diem 5nam_Phu vuc LV bo_pvhung.skhdt 20117113152041 Danh muc cong trinh trong diem 5" xfId="8638"/>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5" xfId="8670"/>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3" xfId="8675"/>
    <cellStyle name="1_BC 8 thang 2009 ve CT trong diem 5nam_pvhung.skhdt 20117113152041 Danh muc cong trinh trong diem 2 2 4" xfId="8676"/>
    <cellStyle name="1_BC 8 thang 2009 ve CT trong diem 5nam_pvhung.skhdt 20117113152041 Danh muc cong trinh trong diem 2 3" xfId="8677"/>
    <cellStyle name="1_BC 8 thang 2009 ve CT trong diem 5nam_pvhung.skhdt 20117113152041 Danh muc cong trinh trong diem 2 4" xfId="8678"/>
    <cellStyle name="1_BC 8 thang 2009 ve CT trong diem 5nam_pvhung.skhdt 20117113152041 Danh muc cong trinh trong diem 2 5" xfId="8679"/>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3" xfId="8682"/>
    <cellStyle name="1_BC 8 thang 2009 ve CT trong diem 5nam_pvhung.skhdt 20117113152041 Danh muc cong trinh trong diem 3 4" xfId="8683"/>
    <cellStyle name="1_BC 8 thang 2009 ve CT trong diem 5nam_pvhung.skhdt 20117113152041 Danh muc cong trinh trong diem 4" xfId="8684"/>
    <cellStyle name="1_BC 8 thang 2009 ve CT trong diem 5nam_pvhung.skhdt 20117113152041 Danh muc cong trinh trong diem 5" xfId="8685"/>
    <cellStyle name="1_BC 8 thang 2009 ve CT trong diem 5nam_pvhung.skhdt 20117113152041 Danh muc cong trinh trong diem 6" xfId="8686"/>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6" xfId="8702"/>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6" xfId="8718"/>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6" xfId="8750"/>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3" xfId="8754"/>
    <cellStyle name="1_BC 8 thang 2009 ve CT trong diem 5nam_Tong hop so lieu 2 4" xfId="8755"/>
    <cellStyle name="1_BC 8 thang 2009 ve CT trong diem 5nam_Tong hop so lieu 3" xfId="8756"/>
    <cellStyle name="1_BC 8 thang 2009 ve CT trong diem 5nam_Tong hop so lieu 4" xfId="8757"/>
    <cellStyle name="1_BC 8 thang 2009 ve CT trong diem 5nam_Tong hop so lieu 5" xfId="8758"/>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3" xfId="8762"/>
    <cellStyle name="1_BC 8 thang 2009 ve CT trong diem 5nam_Tong hop so lieu_BC cong trinh trong diem 2 4" xfId="8763"/>
    <cellStyle name="1_BC 8 thang 2009 ve CT trong diem 5nam_Tong hop so lieu_BC cong trinh trong diem 3" xfId="8764"/>
    <cellStyle name="1_BC 8 thang 2009 ve CT trong diem 5nam_Tong hop so lieu_BC cong trinh trong diem 4" xfId="8765"/>
    <cellStyle name="1_BC 8 thang 2009 ve CT trong diem 5nam_Tong hop so lieu_BC cong trinh trong diem 5" xfId="8766"/>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3" xfId="8770"/>
    <cellStyle name="1_BC 8 thang 2009 ve CT trong diem 5nam_Tong hop so lieu_BC cong trinh trong diem_BC von DTPT 6 thang 2012 2 4" xfId="8771"/>
    <cellStyle name="1_BC 8 thang 2009 ve CT trong diem 5nam_Tong hop so lieu_BC cong trinh trong diem_BC von DTPT 6 thang 2012 3" xfId="8772"/>
    <cellStyle name="1_BC 8 thang 2009 ve CT trong diem 5nam_Tong hop so lieu_BC cong trinh trong diem_BC von DTPT 6 thang 2012 4" xfId="8773"/>
    <cellStyle name="1_BC 8 thang 2009 ve CT trong diem 5nam_Tong hop so lieu_BC cong trinh trong diem_BC von DTPT 6 thang 2012 5" xfId="8774"/>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3" xfId="8778"/>
    <cellStyle name="1_BC 8 thang 2009 ve CT trong diem 5nam_Tong hop so lieu_BC cong trinh trong diem_Bieu du thao QD von ho tro co MT 2 4" xfId="8779"/>
    <cellStyle name="1_BC 8 thang 2009 ve CT trong diem 5nam_Tong hop so lieu_BC cong trinh trong diem_Bieu du thao QD von ho tro co MT 3" xfId="8780"/>
    <cellStyle name="1_BC 8 thang 2009 ve CT trong diem 5nam_Tong hop so lieu_BC cong trinh trong diem_Bieu du thao QD von ho tro co MT 4" xfId="8781"/>
    <cellStyle name="1_BC 8 thang 2009 ve CT trong diem 5nam_Tong hop so lieu_BC cong trinh trong diem_Bieu du thao QD von ho tro co MT 5" xfId="8782"/>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3" xfId="8786"/>
    <cellStyle name="1_BC 8 thang 2009 ve CT trong diem 5nam_Tong hop so lieu_BC cong trinh trong diem_Ke hoach 2012 (theo doi) 2 4" xfId="8787"/>
    <cellStyle name="1_BC 8 thang 2009 ve CT trong diem 5nam_Tong hop so lieu_BC cong trinh trong diem_Ke hoach 2012 (theo doi) 3" xfId="8788"/>
    <cellStyle name="1_BC 8 thang 2009 ve CT trong diem 5nam_Tong hop so lieu_BC cong trinh trong diem_Ke hoach 2012 (theo doi) 4" xfId="8789"/>
    <cellStyle name="1_BC 8 thang 2009 ve CT trong diem 5nam_Tong hop so lieu_BC cong trinh trong diem_Ke hoach 2012 (theo doi) 5" xfId="8790"/>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5" xfId="8798"/>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3" xfId="8802"/>
    <cellStyle name="1_BC 8 thang 2009 ve CT trong diem 5nam_Tong hop so lieu_BC von DTPT 6 thang 2012 2 4" xfId="8803"/>
    <cellStyle name="1_BC 8 thang 2009 ve CT trong diem 5nam_Tong hop so lieu_BC von DTPT 6 thang 2012 3" xfId="8804"/>
    <cellStyle name="1_BC 8 thang 2009 ve CT trong diem 5nam_Tong hop so lieu_BC von DTPT 6 thang 2012 4" xfId="8805"/>
    <cellStyle name="1_BC 8 thang 2009 ve CT trong diem 5nam_Tong hop so lieu_BC von DTPT 6 thang 2012 5" xfId="8806"/>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3" xfId="8810"/>
    <cellStyle name="1_BC 8 thang 2009 ve CT trong diem 5nam_Tong hop so lieu_Bieu du thao QD von ho tro co MT 2 4" xfId="8811"/>
    <cellStyle name="1_BC 8 thang 2009 ve CT trong diem 5nam_Tong hop so lieu_Bieu du thao QD von ho tro co MT 3" xfId="8812"/>
    <cellStyle name="1_BC 8 thang 2009 ve CT trong diem 5nam_Tong hop so lieu_Bieu du thao QD von ho tro co MT 4" xfId="8813"/>
    <cellStyle name="1_BC 8 thang 2009 ve CT trong diem 5nam_Tong hop so lieu_Bieu du thao QD von ho tro co MT 5" xfId="8814"/>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3" xfId="8818"/>
    <cellStyle name="1_BC 8 thang 2009 ve CT trong diem 5nam_Tong hop so lieu_Ke hoach 2012 (theo doi) 2 4" xfId="8819"/>
    <cellStyle name="1_BC 8 thang 2009 ve CT trong diem 5nam_Tong hop so lieu_Ke hoach 2012 (theo doi) 3" xfId="8820"/>
    <cellStyle name="1_BC 8 thang 2009 ve CT trong diem 5nam_Tong hop so lieu_Ke hoach 2012 (theo doi) 4" xfId="8821"/>
    <cellStyle name="1_BC 8 thang 2009 ve CT trong diem 5nam_Tong hop so lieu_Ke hoach 2012 (theo doi) 5" xfId="8822"/>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3" xfId="8826"/>
    <cellStyle name="1_BC 8 thang 2009 ve CT trong diem 5nam_Tong hop so lieu_Ke hoach 2012 theo doi (giai ngan 30.6.12) 2 4" xfId="8827"/>
    <cellStyle name="1_BC 8 thang 2009 ve CT trong diem 5nam_Tong hop so lieu_Ke hoach 2012 theo doi (giai ngan 30.6.12) 3" xfId="8828"/>
    <cellStyle name="1_BC 8 thang 2009 ve CT trong diem 5nam_Tong hop so lieu_Ke hoach 2012 theo doi (giai ngan 30.6.12) 4" xfId="8829"/>
    <cellStyle name="1_BC 8 thang 2009 ve CT trong diem 5nam_Tong hop so lieu_Ke hoach 2012 theo doi (giai ngan 30.6.12) 5" xfId="8830"/>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3" xfId="8834"/>
    <cellStyle name="1_BC 8 thang 2009 ve CT trong diem 5nam_Tong hop so lieu_pvhung.skhdt 20117113152041 Danh muc cong trinh trong diem 2 4" xfId="8835"/>
    <cellStyle name="1_BC 8 thang 2009 ve CT trong diem 5nam_Tong hop so lieu_pvhung.skhdt 20117113152041 Danh muc cong trinh trong diem 3" xfId="8836"/>
    <cellStyle name="1_BC 8 thang 2009 ve CT trong diem 5nam_Tong hop so lieu_pvhung.skhdt 20117113152041 Danh muc cong trinh trong diem 4" xfId="8837"/>
    <cellStyle name="1_BC 8 thang 2009 ve CT trong diem 5nam_Tong hop so lieu_pvhung.skhdt 20117113152041 Danh muc cong trinh trong diem 5" xfId="8838"/>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5" xfId="8870"/>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5" xfId="8878"/>
    <cellStyle name="1_BC cong trinh trong diem" xfId="8879"/>
    <cellStyle name="1_BC cong trinh trong diem 2" xfId="8880"/>
    <cellStyle name="1_BC cong trinh trong diem 2 2" xfId="8881"/>
    <cellStyle name="1_BC cong trinh trong diem 2 2 2" xfId="8882"/>
    <cellStyle name="1_BC cong trinh trong diem 2 2 3" xfId="8883"/>
    <cellStyle name="1_BC cong trinh trong diem 2 2 4" xfId="8884"/>
    <cellStyle name="1_BC cong trinh trong diem 2 3" xfId="8885"/>
    <cellStyle name="1_BC cong trinh trong diem 2 4" xfId="8886"/>
    <cellStyle name="1_BC cong trinh trong diem 2 5" xfId="8887"/>
    <cellStyle name="1_BC cong trinh trong diem 3" xfId="8888"/>
    <cellStyle name="1_BC cong trinh trong diem 3 2" xfId="8889"/>
    <cellStyle name="1_BC cong trinh trong diem 3 3" xfId="8890"/>
    <cellStyle name="1_BC cong trinh trong diem 3 4" xfId="8891"/>
    <cellStyle name="1_BC cong trinh trong diem 4" xfId="8892"/>
    <cellStyle name="1_BC cong trinh trong diem 5" xfId="8893"/>
    <cellStyle name="1_BC cong trinh trong diem 6" xfId="8894"/>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3" xfId="8899"/>
    <cellStyle name="1_BC cong trinh trong diem_BC von DTPT 6 thang 2012 2 2 4" xfId="8900"/>
    <cellStyle name="1_BC cong trinh trong diem_BC von DTPT 6 thang 2012 2 3" xfId="8901"/>
    <cellStyle name="1_BC cong trinh trong diem_BC von DTPT 6 thang 2012 2 4" xfId="8902"/>
    <cellStyle name="1_BC cong trinh trong diem_BC von DTPT 6 thang 2012 2 5" xfId="8903"/>
    <cellStyle name="1_BC cong trinh trong diem_BC von DTPT 6 thang 2012 3" xfId="8904"/>
    <cellStyle name="1_BC cong trinh trong diem_BC von DTPT 6 thang 2012 3 2" xfId="8905"/>
    <cellStyle name="1_BC cong trinh trong diem_BC von DTPT 6 thang 2012 3 3" xfId="8906"/>
    <cellStyle name="1_BC cong trinh trong diem_BC von DTPT 6 thang 2012 3 4" xfId="8907"/>
    <cellStyle name="1_BC cong trinh trong diem_BC von DTPT 6 thang 2012 4" xfId="8908"/>
    <cellStyle name="1_BC cong trinh trong diem_BC von DTPT 6 thang 2012 5" xfId="8909"/>
    <cellStyle name="1_BC cong trinh trong diem_BC von DTPT 6 thang 2012 6" xfId="8910"/>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3" xfId="8915"/>
    <cellStyle name="1_BC cong trinh trong diem_Bieu du thao QD von ho tro co MT 2 2 4" xfId="8916"/>
    <cellStyle name="1_BC cong trinh trong diem_Bieu du thao QD von ho tro co MT 2 3" xfId="8917"/>
    <cellStyle name="1_BC cong trinh trong diem_Bieu du thao QD von ho tro co MT 2 4" xfId="8918"/>
    <cellStyle name="1_BC cong trinh trong diem_Bieu du thao QD von ho tro co MT 2 5" xfId="8919"/>
    <cellStyle name="1_BC cong trinh trong diem_Bieu du thao QD von ho tro co MT 3" xfId="8920"/>
    <cellStyle name="1_BC cong trinh trong diem_Bieu du thao QD von ho tro co MT 3 2" xfId="8921"/>
    <cellStyle name="1_BC cong trinh trong diem_Bieu du thao QD von ho tro co MT 3 3" xfId="8922"/>
    <cellStyle name="1_BC cong trinh trong diem_Bieu du thao QD von ho tro co MT 3 4" xfId="8923"/>
    <cellStyle name="1_BC cong trinh trong diem_Bieu du thao QD von ho tro co MT 4" xfId="8924"/>
    <cellStyle name="1_BC cong trinh trong diem_Bieu du thao QD von ho tro co MT 5" xfId="8925"/>
    <cellStyle name="1_BC cong trinh trong diem_Bieu du thao QD von ho tro co MT 6" xfId="8926"/>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3" xfId="8931"/>
    <cellStyle name="1_BC cong trinh trong diem_Ke hoach 2012 (theo doi) 2 2 4" xfId="8932"/>
    <cellStyle name="1_BC cong trinh trong diem_Ke hoach 2012 (theo doi) 2 3" xfId="8933"/>
    <cellStyle name="1_BC cong trinh trong diem_Ke hoach 2012 (theo doi) 2 4" xfId="8934"/>
    <cellStyle name="1_BC cong trinh trong diem_Ke hoach 2012 (theo doi) 2 5" xfId="8935"/>
    <cellStyle name="1_BC cong trinh trong diem_Ke hoach 2012 (theo doi) 3" xfId="8936"/>
    <cellStyle name="1_BC cong trinh trong diem_Ke hoach 2012 (theo doi) 3 2" xfId="8937"/>
    <cellStyle name="1_BC cong trinh trong diem_Ke hoach 2012 (theo doi) 3 3" xfId="8938"/>
    <cellStyle name="1_BC cong trinh trong diem_Ke hoach 2012 (theo doi) 3 4" xfId="8939"/>
    <cellStyle name="1_BC cong trinh trong diem_Ke hoach 2012 (theo doi) 4" xfId="8940"/>
    <cellStyle name="1_BC cong trinh trong diem_Ke hoach 2012 (theo doi) 5" xfId="8941"/>
    <cellStyle name="1_BC cong trinh trong diem_Ke hoach 2012 (theo doi) 6" xfId="8942"/>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3" xfId="8947"/>
    <cellStyle name="1_BC cong trinh trong diem_Ke hoach 2012 theo doi (giai ngan 30.6.12) 2 2 4" xfId="8948"/>
    <cellStyle name="1_BC cong trinh trong diem_Ke hoach 2012 theo doi (giai ngan 30.6.12) 2 3" xfId="8949"/>
    <cellStyle name="1_BC cong trinh trong diem_Ke hoach 2012 theo doi (giai ngan 30.6.12) 2 4" xfId="8950"/>
    <cellStyle name="1_BC cong trinh trong diem_Ke hoach 2012 theo doi (giai ngan 30.6.12) 2 5" xfId="8951"/>
    <cellStyle name="1_BC cong trinh trong diem_Ke hoach 2012 theo doi (giai ngan 30.6.12) 3" xfId="8952"/>
    <cellStyle name="1_BC cong trinh trong diem_Ke hoach 2012 theo doi (giai ngan 30.6.12) 3 2" xfId="8953"/>
    <cellStyle name="1_BC cong trinh trong diem_Ke hoach 2012 theo doi (giai ngan 30.6.12) 3 3" xfId="8954"/>
    <cellStyle name="1_BC cong trinh trong diem_Ke hoach 2012 theo doi (giai ngan 30.6.12) 3 4" xfId="8955"/>
    <cellStyle name="1_BC cong trinh trong diem_Ke hoach 2012 theo doi (giai ngan 30.6.12) 4" xfId="8956"/>
    <cellStyle name="1_BC cong trinh trong diem_Ke hoach 2012 theo doi (giai ngan 30.6.12) 5" xfId="8957"/>
    <cellStyle name="1_BC cong trinh trong diem_Ke hoach 2012 theo doi (giai ngan 30.6.12) 6" xfId="8958"/>
    <cellStyle name="1_BC nam 2007 (UB)" xfId="8959"/>
    <cellStyle name="1_BC nam 2007 (UB) 2" xfId="8960"/>
    <cellStyle name="1_BC nam 2007 (UB) 2 2" xfId="8961"/>
    <cellStyle name="1_BC nam 2007 (UB) 2 3" xfId="8962"/>
    <cellStyle name="1_BC nam 2007 (UB) 2 4" xfId="8963"/>
    <cellStyle name="1_BC nam 2007 (UB) 3" xfId="8964"/>
    <cellStyle name="1_BC nam 2007 (UB) 4" xfId="8965"/>
    <cellStyle name="1_BC nam 2007 (UB) 5" xfId="8966"/>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3" xfId="8971"/>
    <cellStyle name="1_BC nam 2007 (UB)_1 Bieu 6 thang nam 2011 2 2 4" xfId="8972"/>
    <cellStyle name="1_BC nam 2007 (UB)_1 Bieu 6 thang nam 2011 2 3" xfId="8973"/>
    <cellStyle name="1_BC nam 2007 (UB)_1 Bieu 6 thang nam 2011 2 4" xfId="8974"/>
    <cellStyle name="1_BC nam 2007 (UB)_1 Bieu 6 thang nam 2011 2 5" xfId="8975"/>
    <cellStyle name="1_BC nam 2007 (UB)_1 Bieu 6 thang nam 2011 3" xfId="8976"/>
    <cellStyle name="1_BC nam 2007 (UB)_1 Bieu 6 thang nam 2011 3 2" xfId="8977"/>
    <cellStyle name="1_BC nam 2007 (UB)_1 Bieu 6 thang nam 2011 3 3" xfId="8978"/>
    <cellStyle name="1_BC nam 2007 (UB)_1 Bieu 6 thang nam 2011 3 4" xfId="8979"/>
    <cellStyle name="1_BC nam 2007 (UB)_1 Bieu 6 thang nam 2011 4" xfId="8980"/>
    <cellStyle name="1_BC nam 2007 (UB)_1 Bieu 6 thang nam 2011 5" xfId="8981"/>
    <cellStyle name="1_BC nam 2007 (UB)_1 Bieu 6 thang nam 2011 6" xfId="8982"/>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3" xfId="8987"/>
    <cellStyle name="1_BC nam 2007 (UB)_1 Bieu 6 thang nam 2011_BC von DTPT 6 thang 2012 2 2 4" xfId="8988"/>
    <cellStyle name="1_BC nam 2007 (UB)_1 Bieu 6 thang nam 2011_BC von DTPT 6 thang 2012 2 3" xfId="8989"/>
    <cellStyle name="1_BC nam 2007 (UB)_1 Bieu 6 thang nam 2011_BC von DTPT 6 thang 2012 2 4" xfId="8990"/>
    <cellStyle name="1_BC nam 2007 (UB)_1 Bieu 6 thang nam 2011_BC von DTPT 6 thang 2012 2 5" xfId="8991"/>
    <cellStyle name="1_BC nam 2007 (UB)_1 Bieu 6 thang nam 2011_BC von DTPT 6 thang 2012 3" xfId="8992"/>
    <cellStyle name="1_BC nam 2007 (UB)_1 Bieu 6 thang nam 2011_BC von DTPT 6 thang 2012 3 2" xfId="8993"/>
    <cellStyle name="1_BC nam 2007 (UB)_1 Bieu 6 thang nam 2011_BC von DTPT 6 thang 2012 3 3" xfId="8994"/>
    <cellStyle name="1_BC nam 2007 (UB)_1 Bieu 6 thang nam 2011_BC von DTPT 6 thang 2012 3 4" xfId="8995"/>
    <cellStyle name="1_BC nam 2007 (UB)_1 Bieu 6 thang nam 2011_BC von DTPT 6 thang 2012 4" xfId="8996"/>
    <cellStyle name="1_BC nam 2007 (UB)_1 Bieu 6 thang nam 2011_BC von DTPT 6 thang 2012 5" xfId="8997"/>
    <cellStyle name="1_BC nam 2007 (UB)_1 Bieu 6 thang nam 2011_BC von DTPT 6 thang 2012 6" xfId="8998"/>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3" xfId="9003"/>
    <cellStyle name="1_BC nam 2007 (UB)_1 Bieu 6 thang nam 2011_Bieu du thao QD von ho tro co MT 2 2 4" xfId="9004"/>
    <cellStyle name="1_BC nam 2007 (UB)_1 Bieu 6 thang nam 2011_Bieu du thao QD von ho tro co MT 2 3" xfId="9005"/>
    <cellStyle name="1_BC nam 2007 (UB)_1 Bieu 6 thang nam 2011_Bieu du thao QD von ho tro co MT 2 4" xfId="9006"/>
    <cellStyle name="1_BC nam 2007 (UB)_1 Bieu 6 thang nam 2011_Bieu du thao QD von ho tro co MT 2 5" xfId="9007"/>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3" xfId="9010"/>
    <cellStyle name="1_BC nam 2007 (UB)_1 Bieu 6 thang nam 2011_Bieu du thao QD von ho tro co MT 3 4" xfId="9011"/>
    <cellStyle name="1_BC nam 2007 (UB)_1 Bieu 6 thang nam 2011_Bieu du thao QD von ho tro co MT 4" xfId="9012"/>
    <cellStyle name="1_BC nam 2007 (UB)_1 Bieu 6 thang nam 2011_Bieu du thao QD von ho tro co MT 5" xfId="9013"/>
    <cellStyle name="1_BC nam 2007 (UB)_1 Bieu 6 thang nam 2011_Bieu du thao QD von ho tro co MT 6" xfId="9014"/>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3" xfId="9019"/>
    <cellStyle name="1_BC nam 2007 (UB)_1 Bieu 6 thang nam 2011_Ke hoach 2012 (theo doi) 2 2 4" xfId="9020"/>
    <cellStyle name="1_BC nam 2007 (UB)_1 Bieu 6 thang nam 2011_Ke hoach 2012 (theo doi) 2 3" xfId="9021"/>
    <cellStyle name="1_BC nam 2007 (UB)_1 Bieu 6 thang nam 2011_Ke hoach 2012 (theo doi) 2 4" xfId="9022"/>
    <cellStyle name="1_BC nam 2007 (UB)_1 Bieu 6 thang nam 2011_Ke hoach 2012 (theo doi) 2 5" xfId="9023"/>
    <cellStyle name="1_BC nam 2007 (UB)_1 Bieu 6 thang nam 2011_Ke hoach 2012 (theo doi) 3" xfId="9024"/>
    <cellStyle name="1_BC nam 2007 (UB)_1 Bieu 6 thang nam 2011_Ke hoach 2012 (theo doi) 3 2" xfId="9025"/>
    <cellStyle name="1_BC nam 2007 (UB)_1 Bieu 6 thang nam 2011_Ke hoach 2012 (theo doi) 3 3" xfId="9026"/>
    <cellStyle name="1_BC nam 2007 (UB)_1 Bieu 6 thang nam 2011_Ke hoach 2012 (theo doi) 3 4" xfId="9027"/>
    <cellStyle name="1_BC nam 2007 (UB)_1 Bieu 6 thang nam 2011_Ke hoach 2012 (theo doi) 4" xfId="9028"/>
    <cellStyle name="1_BC nam 2007 (UB)_1 Bieu 6 thang nam 2011_Ke hoach 2012 (theo doi) 5" xfId="9029"/>
    <cellStyle name="1_BC nam 2007 (UB)_1 Bieu 6 thang nam 2011_Ke hoach 2012 (theo doi) 6" xfId="9030"/>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3" xfId="9035"/>
    <cellStyle name="1_BC nam 2007 (UB)_1 Bieu 6 thang nam 2011_Ke hoach 2012 theo doi (giai ngan 30.6.12) 2 2 4" xfId="9036"/>
    <cellStyle name="1_BC nam 2007 (UB)_1 Bieu 6 thang nam 2011_Ke hoach 2012 theo doi (giai ngan 30.6.12) 2 3" xfId="9037"/>
    <cellStyle name="1_BC nam 2007 (UB)_1 Bieu 6 thang nam 2011_Ke hoach 2012 theo doi (giai ngan 30.6.12) 2 4" xfId="9038"/>
    <cellStyle name="1_BC nam 2007 (UB)_1 Bieu 6 thang nam 2011_Ke hoach 2012 theo doi (giai ngan 30.6.12) 2 5" xfId="9039"/>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3" xfId="9042"/>
    <cellStyle name="1_BC nam 2007 (UB)_1 Bieu 6 thang nam 2011_Ke hoach 2012 theo doi (giai ngan 30.6.12) 3 4" xfId="9043"/>
    <cellStyle name="1_BC nam 2007 (UB)_1 Bieu 6 thang nam 2011_Ke hoach 2012 theo doi (giai ngan 30.6.12) 4" xfId="9044"/>
    <cellStyle name="1_BC nam 2007 (UB)_1 Bieu 6 thang nam 2011_Ke hoach 2012 theo doi (giai ngan 30.6.12) 5" xfId="9045"/>
    <cellStyle name="1_BC nam 2007 (UB)_1 Bieu 6 thang nam 2011_Ke hoach 2012 theo doi (giai ngan 30.6.12) 6" xfId="9046"/>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3" xfId="9050"/>
    <cellStyle name="1_BC nam 2007 (UB)_Bao cao doan cong tac cua Bo thang 4-2010 2 4" xfId="9051"/>
    <cellStyle name="1_BC nam 2007 (UB)_Bao cao doan cong tac cua Bo thang 4-2010 3" xfId="9052"/>
    <cellStyle name="1_BC nam 2007 (UB)_Bao cao doan cong tac cua Bo thang 4-2010 4" xfId="9053"/>
    <cellStyle name="1_BC nam 2007 (UB)_Bao cao doan cong tac cua Bo thang 4-2010 5" xfId="9054"/>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3" xfId="9058"/>
    <cellStyle name="1_BC nam 2007 (UB)_Bao cao doan cong tac cua Bo thang 4-2010_BC von DTPT 6 thang 2012 2 4" xfId="9059"/>
    <cellStyle name="1_BC nam 2007 (UB)_Bao cao doan cong tac cua Bo thang 4-2010_BC von DTPT 6 thang 2012 3" xfId="9060"/>
    <cellStyle name="1_BC nam 2007 (UB)_Bao cao doan cong tac cua Bo thang 4-2010_BC von DTPT 6 thang 2012 4" xfId="9061"/>
    <cellStyle name="1_BC nam 2007 (UB)_Bao cao doan cong tac cua Bo thang 4-2010_BC von DTPT 6 thang 2012 5" xfId="9062"/>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3" xfId="9066"/>
    <cellStyle name="1_BC nam 2007 (UB)_Bao cao doan cong tac cua Bo thang 4-2010_Bieu du thao QD von ho tro co MT 2 4" xfId="9067"/>
    <cellStyle name="1_BC nam 2007 (UB)_Bao cao doan cong tac cua Bo thang 4-2010_Bieu du thao QD von ho tro co MT 3" xfId="9068"/>
    <cellStyle name="1_BC nam 2007 (UB)_Bao cao doan cong tac cua Bo thang 4-2010_Bieu du thao QD von ho tro co MT 4" xfId="9069"/>
    <cellStyle name="1_BC nam 2007 (UB)_Bao cao doan cong tac cua Bo thang 4-2010_Bieu du thao QD von ho tro co MT 5" xfId="9070"/>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3" xfId="9074"/>
    <cellStyle name="1_BC nam 2007 (UB)_Bao cao doan cong tac cua Bo thang 4-2010_Dang ky phan khai von ODA (gui Bo) 2 4" xfId="9075"/>
    <cellStyle name="1_BC nam 2007 (UB)_Bao cao doan cong tac cua Bo thang 4-2010_Dang ky phan khai von ODA (gui Bo) 3" xfId="9076"/>
    <cellStyle name="1_BC nam 2007 (UB)_Bao cao doan cong tac cua Bo thang 4-2010_Dang ky phan khai von ODA (gui Bo) 4" xfId="9077"/>
    <cellStyle name="1_BC nam 2007 (UB)_Bao cao doan cong tac cua Bo thang 4-2010_Dang ky phan khai von ODA (gui Bo) 5" xfId="9078"/>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3" xfId="9082"/>
    <cellStyle name="1_BC nam 2007 (UB)_Bao cao doan cong tac cua Bo thang 4-2010_Dang ky phan khai von ODA (gui Bo)_BC von DTPT 6 thang 2012 2 4" xfId="9083"/>
    <cellStyle name="1_BC nam 2007 (UB)_Bao cao doan cong tac cua Bo thang 4-2010_Dang ky phan khai von ODA (gui Bo)_BC von DTPT 6 thang 2012 3" xfId="9084"/>
    <cellStyle name="1_BC nam 2007 (UB)_Bao cao doan cong tac cua Bo thang 4-2010_Dang ky phan khai von ODA (gui Bo)_BC von DTPT 6 thang 2012 4" xfId="9085"/>
    <cellStyle name="1_BC nam 2007 (UB)_Bao cao doan cong tac cua Bo thang 4-2010_Dang ky phan khai von ODA (gui Bo)_BC von DTPT 6 thang 2012 5" xfId="9086"/>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5" xfId="9094"/>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5" xfId="9102"/>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3" xfId="9106"/>
    <cellStyle name="1_BC nam 2007 (UB)_Bao cao doan cong tac cua Bo thang 4-2010_Ke hoach 2012 (theo doi) 2 4" xfId="9107"/>
    <cellStyle name="1_BC nam 2007 (UB)_Bao cao doan cong tac cua Bo thang 4-2010_Ke hoach 2012 (theo doi) 3" xfId="9108"/>
    <cellStyle name="1_BC nam 2007 (UB)_Bao cao doan cong tac cua Bo thang 4-2010_Ke hoach 2012 (theo doi) 4" xfId="9109"/>
    <cellStyle name="1_BC nam 2007 (UB)_Bao cao doan cong tac cua Bo thang 4-2010_Ke hoach 2012 (theo doi) 5" xfId="9110"/>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3" xfId="9114"/>
    <cellStyle name="1_BC nam 2007 (UB)_Bao cao doan cong tac cua Bo thang 4-2010_Ke hoach 2012 theo doi (giai ngan 30.6.12) 2 4" xfId="9115"/>
    <cellStyle name="1_BC nam 2007 (UB)_Bao cao doan cong tac cua Bo thang 4-2010_Ke hoach 2012 theo doi (giai ngan 30.6.12) 3" xfId="9116"/>
    <cellStyle name="1_BC nam 2007 (UB)_Bao cao doan cong tac cua Bo thang 4-2010_Ke hoach 2012 theo doi (giai ngan 30.6.12) 4" xfId="9117"/>
    <cellStyle name="1_BC nam 2007 (UB)_Bao cao doan cong tac cua Bo thang 4-2010_Ke hoach 2012 theo doi (giai ngan 30.6.12) 5" xfId="9118"/>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3" xfId="9123"/>
    <cellStyle name="1_BC nam 2007 (UB)_Bao cao tinh hinh thuc hien KH 2009 den 31-01-10 2 2 4" xfId="9124"/>
    <cellStyle name="1_BC nam 2007 (UB)_Bao cao tinh hinh thuc hien KH 2009 den 31-01-10 2 3" xfId="9125"/>
    <cellStyle name="1_BC nam 2007 (UB)_Bao cao tinh hinh thuc hien KH 2009 den 31-01-10 2 4" xfId="9126"/>
    <cellStyle name="1_BC nam 2007 (UB)_Bao cao tinh hinh thuc hien KH 2009 den 31-01-10 2 5" xfId="9127"/>
    <cellStyle name="1_BC nam 2007 (UB)_Bao cao tinh hinh thuc hien KH 2009 den 31-01-10 3" xfId="9128"/>
    <cellStyle name="1_BC nam 2007 (UB)_Bao cao tinh hinh thuc hien KH 2009 den 31-01-10 3 2" xfId="9129"/>
    <cellStyle name="1_BC nam 2007 (UB)_Bao cao tinh hinh thuc hien KH 2009 den 31-01-10 3 3" xfId="9130"/>
    <cellStyle name="1_BC nam 2007 (UB)_Bao cao tinh hinh thuc hien KH 2009 den 31-01-10 3 4" xfId="9131"/>
    <cellStyle name="1_BC nam 2007 (UB)_Bao cao tinh hinh thuc hien KH 2009 den 31-01-10 4" xfId="9132"/>
    <cellStyle name="1_BC nam 2007 (UB)_Bao cao tinh hinh thuc hien KH 2009 den 31-01-10 5" xfId="9133"/>
    <cellStyle name="1_BC nam 2007 (UB)_Bao cao tinh hinh thuc hien KH 2009 den 31-01-10 6" xfId="9134"/>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3" xfId="9139"/>
    <cellStyle name="1_BC nam 2007 (UB)_Bao cao tinh hinh thuc hien KH 2009 den 31-01-10_BC von DTPT 6 thang 2012 2 2 4" xfId="9140"/>
    <cellStyle name="1_BC nam 2007 (UB)_Bao cao tinh hinh thuc hien KH 2009 den 31-01-10_BC von DTPT 6 thang 2012 2 3" xfId="9141"/>
    <cellStyle name="1_BC nam 2007 (UB)_Bao cao tinh hinh thuc hien KH 2009 den 31-01-10_BC von DTPT 6 thang 2012 2 4" xfId="9142"/>
    <cellStyle name="1_BC nam 2007 (UB)_Bao cao tinh hinh thuc hien KH 2009 den 31-01-10_BC von DTPT 6 thang 2012 2 5" xfId="9143"/>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3" xfId="9146"/>
    <cellStyle name="1_BC nam 2007 (UB)_Bao cao tinh hinh thuc hien KH 2009 den 31-01-10_BC von DTPT 6 thang 2012 3 4" xfId="9147"/>
    <cellStyle name="1_BC nam 2007 (UB)_Bao cao tinh hinh thuc hien KH 2009 den 31-01-10_BC von DTPT 6 thang 2012 4" xfId="9148"/>
    <cellStyle name="1_BC nam 2007 (UB)_Bao cao tinh hinh thuc hien KH 2009 den 31-01-10_BC von DTPT 6 thang 2012 5" xfId="9149"/>
    <cellStyle name="1_BC nam 2007 (UB)_Bao cao tinh hinh thuc hien KH 2009 den 31-01-10_BC von DTPT 6 thang 2012 6" xfId="9150"/>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3" xfId="9155"/>
    <cellStyle name="1_BC nam 2007 (UB)_Bao cao tinh hinh thuc hien KH 2009 den 31-01-10_Bieu du thao QD von ho tro co MT 2 2 4" xfId="9156"/>
    <cellStyle name="1_BC nam 2007 (UB)_Bao cao tinh hinh thuc hien KH 2009 den 31-01-10_Bieu du thao QD von ho tro co MT 2 3" xfId="9157"/>
    <cellStyle name="1_BC nam 2007 (UB)_Bao cao tinh hinh thuc hien KH 2009 den 31-01-10_Bieu du thao QD von ho tro co MT 2 4" xfId="9158"/>
    <cellStyle name="1_BC nam 2007 (UB)_Bao cao tinh hinh thuc hien KH 2009 den 31-01-10_Bieu du thao QD von ho tro co MT 2 5" xfId="9159"/>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3" xfId="9162"/>
    <cellStyle name="1_BC nam 2007 (UB)_Bao cao tinh hinh thuc hien KH 2009 den 31-01-10_Bieu du thao QD von ho tro co MT 3 4" xfId="9163"/>
    <cellStyle name="1_BC nam 2007 (UB)_Bao cao tinh hinh thuc hien KH 2009 den 31-01-10_Bieu du thao QD von ho tro co MT 4" xfId="9164"/>
    <cellStyle name="1_BC nam 2007 (UB)_Bao cao tinh hinh thuc hien KH 2009 den 31-01-10_Bieu du thao QD von ho tro co MT 5" xfId="9165"/>
    <cellStyle name="1_BC nam 2007 (UB)_Bao cao tinh hinh thuc hien KH 2009 den 31-01-10_Bieu du thao QD von ho tro co MT 6" xfId="9166"/>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3" xfId="9171"/>
    <cellStyle name="1_BC nam 2007 (UB)_Bao cao tinh hinh thuc hien KH 2009 den 31-01-10_Ke hoach 2012 (theo doi) 2 2 4" xfId="9172"/>
    <cellStyle name="1_BC nam 2007 (UB)_Bao cao tinh hinh thuc hien KH 2009 den 31-01-10_Ke hoach 2012 (theo doi) 2 3" xfId="9173"/>
    <cellStyle name="1_BC nam 2007 (UB)_Bao cao tinh hinh thuc hien KH 2009 den 31-01-10_Ke hoach 2012 (theo doi) 2 4" xfId="9174"/>
    <cellStyle name="1_BC nam 2007 (UB)_Bao cao tinh hinh thuc hien KH 2009 den 31-01-10_Ke hoach 2012 (theo doi) 2 5" xfId="9175"/>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3" xfId="9178"/>
    <cellStyle name="1_BC nam 2007 (UB)_Bao cao tinh hinh thuc hien KH 2009 den 31-01-10_Ke hoach 2012 (theo doi) 3 4" xfId="9179"/>
    <cellStyle name="1_BC nam 2007 (UB)_Bao cao tinh hinh thuc hien KH 2009 den 31-01-10_Ke hoach 2012 (theo doi) 4" xfId="9180"/>
    <cellStyle name="1_BC nam 2007 (UB)_Bao cao tinh hinh thuc hien KH 2009 den 31-01-10_Ke hoach 2012 (theo doi) 5" xfId="9181"/>
    <cellStyle name="1_BC nam 2007 (UB)_Bao cao tinh hinh thuc hien KH 2009 den 31-01-10_Ke hoach 2012 (theo doi) 6" xfId="9182"/>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3" xfId="9187"/>
    <cellStyle name="1_BC nam 2007 (UB)_Bao cao tinh hinh thuc hien KH 2009 den 31-01-10_Ke hoach 2012 theo doi (giai ngan 30.6.12) 2 2 4" xfId="9188"/>
    <cellStyle name="1_BC nam 2007 (UB)_Bao cao tinh hinh thuc hien KH 2009 den 31-01-10_Ke hoach 2012 theo doi (giai ngan 30.6.12) 2 3" xfId="9189"/>
    <cellStyle name="1_BC nam 2007 (UB)_Bao cao tinh hinh thuc hien KH 2009 den 31-01-10_Ke hoach 2012 theo doi (giai ngan 30.6.12) 2 4" xfId="9190"/>
    <cellStyle name="1_BC nam 2007 (UB)_Bao cao tinh hinh thuc hien KH 2009 den 31-01-10_Ke hoach 2012 theo doi (giai ngan 30.6.12) 2 5" xfId="9191"/>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3" xfId="9194"/>
    <cellStyle name="1_BC nam 2007 (UB)_Bao cao tinh hinh thuc hien KH 2009 den 31-01-10_Ke hoach 2012 theo doi (giai ngan 30.6.12) 3 4" xfId="9195"/>
    <cellStyle name="1_BC nam 2007 (UB)_Bao cao tinh hinh thuc hien KH 2009 den 31-01-10_Ke hoach 2012 theo doi (giai ngan 30.6.12) 4" xfId="9196"/>
    <cellStyle name="1_BC nam 2007 (UB)_Bao cao tinh hinh thuc hien KH 2009 den 31-01-10_Ke hoach 2012 theo doi (giai ngan 30.6.12) 5" xfId="9197"/>
    <cellStyle name="1_BC nam 2007 (UB)_Bao cao tinh hinh thuc hien KH 2009 den 31-01-10_Ke hoach 2012 theo doi (giai ngan 30.6.12) 6" xfId="9198"/>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3" xfId="9203"/>
    <cellStyle name="1_BC nam 2007 (UB)_BC cong trinh trong diem 2 2 4" xfId="9204"/>
    <cellStyle name="1_BC nam 2007 (UB)_BC cong trinh trong diem 2 3" xfId="9205"/>
    <cellStyle name="1_BC nam 2007 (UB)_BC cong trinh trong diem 2 4" xfId="9206"/>
    <cellStyle name="1_BC nam 2007 (UB)_BC cong trinh trong diem 2 5" xfId="9207"/>
    <cellStyle name="1_BC nam 2007 (UB)_BC cong trinh trong diem 3" xfId="9208"/>
    <cellStyle name="1_BC nam 2007 (UB)_BC cong trinh trong diem 3 2" xfId="9209"/>
    <cellStyle name="1_BC nam 2007 (UB)_BC cong trinh trong diem 3 3" xfId="9210"/>
    <cellStyle name="1_BC nam 2007 (UB)_BC cong trinh trong diem 3 4" xfId="9211"/>
    <cellStyle name="1_BC nam 2007 (UB)_BC cong trinh trong diem 4" xfId="9212"/>
    <cellStyle name="1_BC nam 2007 (UB)_BC cong trinh trong diem 5" xfId="9213"/>
    <cellStyle name="1_BC nam 2007 (UB)_BC cong trinh trong diem 6" xfId="9214"/>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3" xfId="9219"/>
    <cellStyle name="1_BC nam 2007 (UB)_BC cong trinh trong diem_BC von DTPT 6 thang 2012 2 2 4" xfId="9220"/>
    <cellStyle name="1_BC nam 2007 (UB)_BC cong trinh trong diem_BC von DTPT 6 thang 2012 2 3" xfId="9221"/>
    <cellStyle name="1_BC nam 2007 (UB)_BC cong trinh trong diem_BC von DTPT 6 thang 2012 2 4" xfId="9222"/>
    <cellStyle name="1_BC nam 2007 (UB)_BC cong trinh trong diem_BC von DTPT 6 thang 2012 2 5" xfId="9223"/>
    <cellStyle name="1_BC nam 2007 (UB)_BC cong trinh trong diem_BC von DTPT 6 thang 2012 3" xfId="9224"/>
    <cellStyle name="1_BC nam 2007 (UB)_BC cong trinh trong diem_BC von DTPT 6 thang 2012 3 2" xfId="9225"/>
    <cellStyle name="1_BC nam 2007 (UB)_BC cong trinh trong diem_BC von DTPT 6 thang 2012 3 3" xfId="9226"/>
    <cellStyle name="1_BC nam 2007 (UB)_BC cong trinh trong diem_BC von DTPT 6 thang 2012 3 4" xfId="9227"/>
    <cellStyle name="1_BC nam 2007 (UB)_BC cong trinh trong diem_BC von DTPT 6 thang 2012 4" xfId="9228"/>
    <cellStyle name="1_BC nam 2007 (UB)_BC cong trinh trong diem_BC von DTPT 6 thang 2012 5" xfId="9229"/>
    <cellStyle name="1_BC nam 2007 (UB)_BC cong trinh trong diem_BC von DTPT 6 thang 2012 6" xfId="9230"/>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3" xfId="9235"/>
    <cellStyle name="1_BC nam 2007 (UB)_BC cong trinh trong diem_Bieu du thao QD von ho tro co MT 2 2 4" xfId="9236"/>
    <cellStyle name="1_BC nam 2007 (UB)_BC cong trinh trong diem_Bieu du thao QD von ho tro co MT 2 3" xfId="9237"/>
    <cellStyle name="1_BC nam 2007 (UB)_BC cong trinh trong diem_Bieu du thao QD von ho tro co MT 2 4" xfId="9238"/>
    <cellStyle name="1_BC nam 2007 (UB)_BC cong trinh trong diem_Bieu du thao QD von ho tro co MT 2 5" xfId="9239"/>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3" xfId="9242"/>
    <cellStyle name="1_BC nam 2007 (UB)_BC cong trinh trong diem_Bieu du thao QD von ho tro co MT 3 4" xfId="9243"/>
    <cellStyle name="1_BC nam 2007 (UB)_BC cong trinh trong diem_Bieu du thao QD von ho tro co MT 4" xfId="9244"/>
    <cellStyle name="1_BC nam 2007 (UB)_BC cong trinh trong diem_Bieu du thao QD von ho tro co MT 5" xfId="9245"/>
    <cellStyle name="1_BC nam 2007 (UB)_BC cong trinh trong diem_Bieu du thao QD von ho tro co MT 6" xfId="9246"/>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3" xfId="9251"/>
    <cellStyle name="1_BC nam 2007 (UB)_BC cong trinh trong diem_Ke hoach 2012 (theo doi) 2 2 4" xfId="9252"/>
    <cellStyle name="1_BC nam 2007 (UB)_BC cong trinh trong diem_Ke hoach 2012 (theo doi) 2 3" xfId="9253"/>
    <cellStyle name="1_BC nam 2007 (UB)_BC cong trinh trong diem_Ke hoach 2012 (theo doi) 2 4" xfId="9254"/>
    <cellStyle name="1_BC nam 2007 (UB)_BC cong trinh trong diem_Ke hoach 2012 (theo doi) 2 5" xfId="9255"/>
    <cellStyle name="1_BC nam 2007 (UB)_BC cong trinh trong diem_Ke hoach 2012 (theo doi) 3" xfId="9256"/>
    <cellStyle name="1_BC nam 2007 (UB)_BC cong trinh trong diem_Ke hoach 2012 (theo doi) 3 2" xfId="9257"/>
    <cellStyle name="1_BC nam 2007 (UB)_BC cong trinh trong diem_Ke hoach 2012 (theo doi) 3 3" xfId="9258"/>
    <cellStyle name="1_BC nam 2007 (UB)_BC cong trinh trong diem_Ke hoach 2012 (theo doi) 3 4" xfId="9259"/>
    <cellStyle name="1_BC nam 2007 (UB)_BC cong trinh trong diem_Ke hoach 2012 (theo doi) 4" xfId="9260"/>
    <cellStyle name="1_BC nam 2007 (UB)_BC cong trinh trong diem_Ke hoach 2012 (theo doi) 5" xfId="9261"/>
    <cellStyle name="1_BC nam 2007 (UB)_BC cong trinh trong diem_Ke hoach 2012 (theo doi) 6" xfId="9262"/>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3" xfId="9267"/>
    <cellStyle name="1_BC nam 2007 (UB)_BC cong trinh trong diem_Ke hoach 2012 theo doi (giai ngan 30.6.12) 2 2 4" xfId="9268"/>
    <cellStyle name="1_BC nam 2007 (UB)_BC cong trinh trong diem_Ke hoach 2012 theo doi (giai ngan 30.6.12) 2 3" xfId="9269"/>
    <cellStyle name="1_BC nam 2007 (UB)_BC cong trinh trong diem_Ke hoach 2012 theo doi (giai ngan 30.6.12) 2 4" xfId="9270"/>
    <cellStyle name="1_BC nam 2007 (UB)_BC cong trinh trong diem_Ke hoach 2012 theo doi (giai ngan 30.6.12) 2 5" xfId="9271"/>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3" xfId="9274"/>
    <cellStyle name="1_BC nam 2007 (UB)_BC cong trinh trong diem_Ke hoach 2012 theo doi (giai ngan 30.6.12) 3 4" xfId="9275"/>
    <cellStyle name="1_BC nam 2007 (UB)_BC cong trinh trong diem_Ke hoach 2012 theo doi (giai ngan 30.6.12) 4" xfId="9276"/>
    <cellStyle name="1_BC nam 2007 (UB)_BC cong trinh trong diem_Ke hoach 2012 theo doi (giai ngan 30.6.12) 5" xfId="9277"/>
    <cellStyle name="1_BC nam 2007 (UB)_BC cong trinh trong diem_Ke hoach 2012 theo doi (giai ngan 30.6.12) 6" xfId="9278"/>
    <cellStyle name="1_BC nam 2007 (UB)_BC von DTPT 6 thang 2012" xfId="9279"/>
    <cellStyle name="1_BC nam 2007 (UB)_BC von DTPT 6 thang 2012 2" xfId="9280"/>
    <cellStyle name="1_BC nam 2007 (UB)_BC von DTPT 6 thang 2012 2 2" xfId="9281"/>
    <cellStyle name="1_BC nam 2007 (UB)_BC von DTPT 6 thang 2012 2 3" xfId="9282"/>
    <cellStyle name="1_BC nam 2007 (UB)_BC von DTPT 6 thang 2012 2 4" xfId="9283"/>
    <cellStyle name="1_BC nam 2007 (UB)_BC von DTPT 6 thang 2012 3" xfId="9284"/>
    <cellStyle name="1_BC nam 2007 (UB)_BC von DTPT 6 thang 2012 4" xfId="9285"/>
    <cellStyle name="1_BC nam 2007 (UB)_BC von DTPT 6 thang 2012 5" xfId="9286"/>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3" xfId="9291"/>
    <cellStyle name="1_BC nam 2007 (UB)_Bieu 01 UB(hung) 2 2 4" xfId="9292"/>
    <cellStyle name="1_BC nam 2007 (UB)_Bieu 01 UB(hung) 2 3" xfId="9293"/>
    <cellStyle name="1_BC nam 2007 (UB)_Bieu 01 UB(hung) 2 4" xfId="9294"/>
    <cellStyle name="1_BC nam 2007 (UB)_Bieu 01 UB(hung) 2 5" xfId="9295"/>
    <cellStyle name="1_BC nam 2007 (UB)_Bieu 01 UB(hung) 3" xfId="9296"/>
    <cellStyle name="1_BC nam 2007 (UB)_Bieu 01 UB(hung) 3 2" xfId="9297"/>
    <cellStyle name="1_BC nam 2007 (UB)_Bieu 01 UB(hung) 3 3" xfId="9298"/>
    <cellStyle name="1_BC nam 2007 (UB)_Bieu 01 UB(hung) 3 4" xfId="9299"/>
    <cellStyle name="1_BC nam 2007 (UB)_Bieu 01 UB(hung) 4" xfId="9300"/>
    <cellStyle name="1_BC nam 2007 (UB)_Bieu 01 UB(hung) 5" xfId="9301"/>
    <cellStyle name="1_BC nam 2007 (UB)_Bieu 01 UB(hung) 6" xfId="9302"/>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3" xfId="9306"/>
    <cellStyle name="1_BC nam 2007 (UB)_Bieu du thao QD von ho tro co MT 2 4" xfId="9307"/>
    <cellStyle name="1_BC nam 2007 (UB)_Bieu du thao QD von ho tro co MT 3" xfId="9308"/>
    <cellStyle name="1_BC nam 2007 (UB)_Bieu du thao QD von ho tro co MT 4" xfId="9309"/>
    <cellStyle name="1_BC nam 2007 (UB)_Bieu du thao QD von ho tro co MT 5" xfId="9310"/>
    <cellStyle name="1_BC nam 2007 (UB)_Book1" xfId="9311"/>
    <cellStyle name="1_BC nam 2007 (UB)_Book1 2" xfId="9312"/>
    <cellStyle name="1_BC nam 2007 (UB)_Book1 2 2" xfId="9313"/>
    <cellStyle name="1_BC nam 2007 (UB)_Book1 2 3" xfId="9314"/>
    <cellStyle name="1_BC nam 2007 (UB)_Book1 2 4" xfId="9315"/>
    <cellStyle name="1_BC nam 2007 (UB)_Book1 3" xfId="9316"/>
    <cellStyle name="1_BC nam 2007 (UB)_Book1 3 2" xfId="9317"/>
    <cellStyle name="1_BC nam 2007 (UB)_Book1 3 3" xfId="9318"/>
    <cellStyle name="1_BC nam 2007 (UB)_Book1 3 4" xfId="9319"/>
    <cellStyle name="1_BC nam 2007 (UB)_Book1 4" xfId="9320"/>
    <cellStyle name="1_BC nam 2007 (UB)_Book1 5" xfId="9321"/>
    <cellStyle name="1_BC nam 2007 (UB)_Book1 6" xfId="9322"/>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3" xfId="9326"/>
    <cellStyle name="1_BC nam 2007 (UB)_Book1_BC von DTPT 6 thang 2012 2 4" xfId="9327"/>
    <cellStyle name="1_BC nam 2007 (UB)_Book1_BC von DTPT 6 thang 2012 3" xfId="9328"/>
    <cellStyle name="1_BC nam 2007 (UB)_Book1_BC von DTPT 6 thang 2012 3 2" xfId="9329"/>
    <cellStyle name="1_BC nam 2007 (UB)_Book1_BC von DTPT 6 thang 2012 3 3" xfId="9330"/>
    <cellStyle name="1_BC nam 2007 (UB)_Book1_BC von DTPT 6 thang 2012 3 4" xfId="9331"/>
    <cellStyle name="1_BC nam 2007 (UB)_Book1_BC von DTPT 6 thang 2012 4" xfId="9332"/>
    <cellStyle name="1_BC nam 2007 (UB)_Book1_BC von DTPT 6 thang 2012 5" xfId="9333"/>
    <cellStyle name="1_BC nam 2007 (UB)_Book1_BC von DTPT 6 thang 2012 6" xfId="9334"/>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3" xfId="9338"/>
    <cellStyle name="1_BC nam 2007 (UB)_Book1_Bieu du thao QD von ho tro co MT 2 4" xfId="9339"/>
    <cellStyle name="1_BC nam 2007 (UB)_Book1_Bieu du thao QD von ho tro co MT 3" xfId="9340"/>
    <cellStyle name="1_BC nam 2007 (UB)_Book1_Bieu du thao QD von ho tro co MT 3 2" xfId="9341"/>
    <cellStyle name="1_BC nam 2007 (UB)_Book1_Bieu du thao QD von ho tro co MT 3 3" xfId="9342"/>
    <cellStyle name="1_BC nam 2007 (UB)_Book1_Bieu du thao QD von ho tro co MT 3 4" xfId="9343"/>
    <cellStyle name="1_BC nam 2007 (UB)_Book1_Bieu du thao QD von ho tro co MT 4" xfId="9344"/>
    <cellStyle name="1_BC nam 2007 (UB)_Book1_Bieu du thao QD von ho tro co MT 5" xfId="9345"/>
    <cellStyle name="1_BC nam 2007 (UB)_Book1_Bieu du thao QD von ho tro co MT 6" xfId="9346"/>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3" xfId="9350"/>
    <cellStyle name="1_BC nam 2007 (UB)_Book1_Hoan chinh KH 2012 (o nha) 2 4" xfId="9351"/>
    <cellStyle name="1_BC nam 2007 (UB)_Book1_Hoan chinh KH 2012 (o nha) 3" xfId="9352"/>
    <cellStyle name="1_BC nam 2007 (UB)_Book1_Hoan chinh KH 2012 (o nha) 3 2" xfId="9353"/>
    <cellStyle name="1_BC nam 2007 (UB)_Book1_Hoan chinh KH 2012 (o nha) 3 3" xfId="9354"/>
    <cellStyle name="1_BC nam 2007 (UB)_Book1_Hoan chinh KH 2012 (o nha) 3 4" xfId="9355"/>
    <cellStyle name="1_BC nam 2007 (UB)_Book1_Hoan chinh KH 2012 (o nha) 4" xfId="9356"/>
    <cellStyle name="1_BC nam 2007 (UB)_Book1_Hoan chinh KH 2012 (o nha) 5" xfId="9357"/>
    <cellStyle name="1_BC nam 2007 (UB)_Book1_Hoan chinh KH 2012 (o nha) 6" xfId="9358"/>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3" xfId="9362"/>
    <cellStyle name="1_BC nam 2007 (UB)_Book1_Hoan chinh KH 2012 (o nha)_Bao cao giai ngan quy I 2 4" xfId="9363"/>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3" xfId="9366"/>
    <cellStyle name="1_BC nam 2007 (UB)_Book1_Hoan chinh KH 2012 (o nha)_Bao cao giai ngan quy I 3 4" xfId="9367"/>
    <cellStyle name="1_BC nam 2007 (UB)_Book1_Hoan chinh KH 2012 (o nha)_Bao cao giai ngan quy I 4" xfId="9368"/>
    <cellStyle name="1_BC nam 2007 (UB)_Book1_Hoan chinh KH 2012 (o nha)_Bao cao giai ngan quy I 5" xfId="9369"/>
    <cellStyle name="1_BC nam 2007 (UB)_Book1_Hoan chinh KH 2012 (o nha)_Bao cao giai ngan quy I 6" xfId="9370"/>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3" xfId="9374"/>
    <cellStyle name="1_BC nam 2007 (UB)_Book1_Hoan chinh KH 2012 (o nha)_BC von DTPT 6 thang 2012 2 4" xfId="9375"/>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3" xfId="9378"/>
    <cellStyle name="1_BC nam 2007 (UB)_Book1_Hoan chinh KH 2012 (o nha)_BC von DTPT 6 thang 2012 3 4" xfId="9379"/>
    <cellStyle name="1_BC nam 2007 (UB)_Book1_Hoan chinh KH 2012 (o nha)_BC von DTPT 6 thang 2012 4" xfId="9380"/>
    <cellStyle name="1_BC nam 2007 (UB)_Book1_Hoan chinh KH 2012 (o nha)_BC von DTPT 6 thang 2012 5" xfId="9381"/>
    <cellStyle name="1_BC nam 2007 (UB)_Book1_Hoan chinh KH 2012 (o nha)_BC von DTPT 6 thang 2012 6" xfId="9382"/>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3" xfId="9386"/>
    <cellStyle name="1_BC nam 2007 (UB)_Book1_Hoan chinh KH 2012 (o nha)_Bieu du thao QD von ho tro co MT 2 4" xfId="9387"/>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3" xfId="9390"/>
    <cellStyle name="1_BC nam 2007 (UB)_Book1_Hoan chinh KH 2012 (o nha)_Bieu du thao QD von ho tro co MT 3 4" xfId="9391"/>
    <cellStyle name="1_BC nam 2007 (UB)_Book1_Hoan chinh KH 2012 (o nha)_Bieu du thao QD von ho tro co MT 4" xfId="9392"/>
    <cellStyle name="1_BC nam 2007 (UB)_Book1_Hoan chinh KH 2012 (o nha)_Bieu du thao QD von ho tro co MT 5" xfId="9393"/>
    <cellStyle name="1_BC nam 2007 (UB)_Book1_Hoan chinh KH 2012 (o nha)_Bieu du thao QD von ho tro co MT 6" xfId="9394"/>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3" xfId="9398"/>
    <cellStyle name="1_BC nam 2007 (UB)_Book1_Hoan chinh KH 2012 (o nha)_Ke hoach 2012 theo doi (giai ngan 30.6.12) 2 4" xfId="9399"/>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3" xfId="9402"/>
    <cellStyle name="1_BC nam 2007 (UB)_Book1_Hoan chinh KH 2012 (o nha)_Ke hoach 2012 theo doi (giai ngan 30.6.12) 3 4" xfId="9403"/>
    <cellStyle name="1_BC nam 2007 (UB)_Book1_Hoan chinh KH 2012 (o nha)_Ke hoach 2012 theo doi (giai ngan 30.6.12) 4" xfId="9404"/>
    <cellStyle name="1_BC nam 2007 (UB)_Book1_Hoan chinh KH 2012 (o nha)_Ke hoach 2012 theo doi (giai ngan 30.6.12) 5" xfId="9405"/>
    <cellStyle name="1_BC nam 2007 (UB)_Book1_Hoan chinh KH 2012 (o nha)_Ke hoach 2012 theo doi (giai ngan 30.6.12) 6" xfId="9406"/>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3" xfId="9411"/>
    <cellStyle name="1_BC nam 2007 (UB)_Book1_Hoan chinh KH 2012 Von ho tro co MT (chi tiet) 2 4" xfId="9412"/>
    <cellStyle name="1_BC nam 2007 (UB)_Book1_Hoan chinh KH 2012 Von ho tro co MT (chi tiet) 3" xfId="9413"/>
    <cellStyle name="1_BC nam 2007 (UB)_Book1_Hoan chinh KH 2012 Von ho tro co MT (chi tiet) 3 2" xfId="9414"/>
    <cellStyle name="1_BC nam 2007 (UB)_Book1_Hoan chinh KH 2012 Von ho tro co MT (chi tiet) 3 3" xfId="9415"/>
    <cellStyle name="1_BC nam 2007 (UB)_Book1_Hoan chinh KH 2012 Von ho tro co MT (chi tiet) 3 4" xfId="9416"/>
    <cellStyle name="1_BC nam 2007 (UB)_Book1_Hoan chinh KH 2012 Von ho tro co MT (chi tiet) 4" xfId="9417"/>
    <cellStyle name="1_BC nam 2007 (UB)_Book1_Hoan chinh KH 2012 Von ho tro co MT (chi tiet) 5" xfId="9418"/>
    <cellStyle name="1_BC nam 2007 (UB)_Book1_Hoan chinh KH 2012 Von ho tro co MT (chi tiet) 6" xfId="9419"/>
    <cellStyle name="1_BC nam 2007 (UB)_Book1_Hoan chinh KH 2012 Von ho tro co MT 10" xfId="9420"/>
    <cellStyle name="1_BC nam 2007 (UB)_Book1_Hoan chinh KH 2012 Von ho tro co MT 10 2" xfId="9421"/>
    <cellStyle name="1_BC nam 2007 (UB)_Book1_Hoan chinh KH 2012 Von ho tro co MT 10 3" xfId="9422"/>
    <cellStyle name="1_BC nam 2007 (UB)_Book1_Hoan chinh KH 2012 Von ho tro co MT 10 4" xfId="9423"/>
    <cellStyle name="1_BC nam 2007 (UB)_Book1_Hoan chinh KH 2012 Von ho tro co MT 11" xfId="9424"/>
    <cellStyle name="1_BC nam 2007 (UB)_Book1_Hoan chinh KH 2012 Von ho tro co MT 11 2" xfId="9425"/>
    <cellStyle name="1_BC nam 2007 (UB)_Book1_Hoan chinh KH 2012 Von ho tro co MT 11 3" xfId="9426"/>
    <cellStyle name="1_BC nam 2007 (UB)_Book1_Hoan chinh KH 2012 Von ho tro co MT 11 4" xfId="9427"/>
    <cellStyle name="1_BC nam 2007 (UB)_Book1_Hoan chinh KH 2012 Von ho tro co MT 12" xfId="9428"/>
    <cellStyle name="1_BC nam 2007 (UB)_Book1_Hoan chinh KH 2012 Von ho tro co MT 12 2" xfId="9429"/>
    <cellStyle name="1_BC nam 2007 (UB)_Book1_Hoan chinh KH 2012 Von ho tro co MT 12 3" xfId="9430"/>
    <cellStyle name="1_BC nam 2007 (UB)_Book1_Hoan chinh KH 2012 Von ho tro co MT 12 4" xfId="9431"/>
    <cellStyle name="1_BC nam 2007 (UB)_Book1_Hoan chinh KH 2012 Von ho tro co MT 13" xfId="9432"/>
    <cellStyle name="1_BC nam 2007 (UB)_Book1_Hoan chinh KH 2012 Von ho tro co MT 13 2" xfId="9433"/>
    <cellStyle name="1_BC nam 2007 (UB)_Book1_Hoan chinh KH 2012 Von ho tro co MT 13 3" xfId="9434"/>
    <cellStyle name="1_BC nam 2007 (UB)_Book1_Hoan chinh KH 2012 Von ho tro co MT 13 4" xfId="9435"/>
    <cellStyle name="1_BC nam 2007 (UB)_Book1_Hoan chinh KH 2012 Von ho tro co MT 14" xfId="9436"/>
    <cellStyle name="1_BC nam 2007 (UB)_Book1_Hoan chinh KH 2012 Von ho tro co MT 14 2" xfId="9437"/>
    <cellStyle name="1_BC nam 2007 (UB)_Book1_Hoan chinh KH 2012 Von ho tro co MT 14 3" xfId="9438"/>
    <cellStyle name="1_BC nam 2007 (UB)_Book1_Hoan chinh KH 2012 Von ho tro co MT 14 4" xfId="9439"/>
    <cellStyle name="1_BC nam 2007 (UB)_Book1_Hoan chinh KH 2012 Von ho tro co MT 15" xfId="9440"/>
    <cellStyle name="1_BC nam 2007 (UB)_Book1_Hoan chinh KH 2012 Von ho tro co MT 15 2" xfId="9441"/>
    <cellStyle name="1_BC nam 2007 (UB)_Book1_Hoan chinh KH 2012 Von ho tro co MT 15 3" xfId="9442"/>
    <cellStyle name="1_BC nam 2007 (UB)_Book1_Hoan chinh KH 2012 Von ho tro co MT 15 4" xfId="9443"/>
    <cellStyle name="1_BC nam 2007 (UB)_Book1_Hoan chinh KH 2012 Von ho tro co MT 16" xfId="9444"/>
    <cellStyle name="1_BC nam 2007 (UB)_Book1_Hoan chinh KH 2012 Von ho tro co MT 16 2" xfId="9445"/>
    <cellStyle name="1_BC nam 2007 (UB)_Book1_Hoan chinh KH 2012 Von ho tro co MT 16 3" xfId="9446"/>
    <cellStyle name="1_BC nam 2007 (UB)_Book1_Hoan chinh KH 2012 Von ho tro co MT 16 4" xfId="9447"/>
    <cellStyle name="1_BC nam 2007 (UB)_Book1_Hoan chinh KH 2012 Von ho tro co MT 17" xfId="9448"/>
    <cellStyle name="1_BC nam 2007 (UB)_Book1_Hoan chinh KH 2012 Von ho tro co MT 17 2" xfId="9449"/>
    <cellStyle name="1_BC nam 2007 (UB)_Book1_Hoan chinh KH 2012 Von ho tro co MT 17 3" xfId="9450"/>
    <cellStyle name="1_BC nam 2007 (UB)_Book1_Hoan chinh KH 2012 Von ho tro co MT 17 4" xfId="9451"/>
    <cellStyle name="1_BC nam 2007 (UB)_Book1_Hoan chinh KH 2012 Von ho tro co MT 18" xfId="9452"/>
    <cellStyle name="1_BC nam 2007 (UB)_Book1_Hoan chinh KH 2012 Von ho tro co MT 19" xfId="9453"/>
    <cellStyle name="1_BC nam 2007 (UB)_Book1_Hoan chinh KH 2012 Von ho tro co MT 2" xfId="9454"/>
    <cellStyle name="1_BC nam 2007 (UB)_Book1_Hoan chinh KH 2012 Von ho tro co MT 2 2" xfId="9455"/>
    <cellStyle name="1_BC nam 2007 (UB)_Book1_Hoan chinh KH 2012 Von ho tro co MT 2 3" xfId="9456"/>
    <cellStyle name="1_BC nam 2007 (UB)_Book1_Hoan chinh KH 2012 Von ho tro co MT 2 4" xfId="9457"/>
    <cellStyle name="1_BC nam 2007 (UB)_Book1_Hoan chinh KH 2012 Von ho tro co MT 20" xfId="9458"/>
    <cellStyle name="1_BC nam 2007 (UB)_Book1_Hoan chinh KH 2012 Von ho tro co MT 3" xfId="9459"/>
    <cellStyle name="1_BC nam 2007 (UB)_Book1_Hoan chinh KH 2012 Von ho tro co MT 3 2" xfId="9460"/>
    <cellStyle name="1_BC nam 2007 (UB)_Book1_Hoan chinh KH 2012 Von ho tro co MT 3 3" xfId="9461"/>
    <cellStyle name="1_BC nam 2007 (UB)_Book1_Hoan chinh KH 2012 Von ho tro co MT 3 4" xfId="9462"/>
    <cellStyle name="1_BC nam 2007 (UB)_Book1_Hoan chinh KH 2012 Von ho tro co MT 4" xfId="9463"/>
    <cellStyle name="1_BC nam 2007 (UB)_Book1_Hoan chinh KH 2012 Von ho tro co MT 4 2" xfId="9464"/>
    <cellStyle name="1_BC nam 2007 (UB)_Book1_Hoan chinh KH 2012 Von ho tro co MT 4 3" xfId="9465"/>
    <cellStyle name="1_BC nam 2007 (UB)_Book1_Hoan chinh KH 2012 Von ho tro co MT 4 4" xfId="9466"/>
    <cellStyle name="1_BC nam 2007 (UB)_Book1_Hoan chinh KH 2012 Von ho tro co MT 5" xfId="9467"/>
    <cellStyle name="1_BC nam 2007 (UB)_Book1_Hoan chinh KH 2012 Von ho tro co MT 5 2" xfId="9468"/>
    <cellStyle name="1_BC nam 2007 (UB)_Book1_Hoan chinh KH 2012 Von ho tro co MT 5 3" xfId="9469"/>
    <cellStyle name="1_BC nam 2007 (UB)_Book1_Hoan chinh KH 2012 Von ho tro co MT 5 4" xfId="9470"/>
    <cellStyle name="1_BC nam 2007 (UB)_Book1_Hoan chinh KH 2012 Von ho tro co MT 6" xfId="9471"/>
    <cellStyle name="1_BC nam 2007 (UB)_Book1_Hoan chinh KH 2012 Von ho tro co MT 6 2" xfId="9472"/>
    <cellStyle name="1_BC nam 2007 (UB)_Book1_Hoan chinh KH 2012 Von ho tro co MT 6 3" xfId="9473"/>
    <cellStyle name="1_BC nam 2007 (UB)_Book1_Hoan chinh KH 2012 Von ho tro co MT 6 4" xfId="9474"/>
    <cellStyle name="1_BC nam 2007 (UB)_Book1_Hoan chinh KH 2012 Von ho tro co MT 7" xfId="9475"/>
    <cellStyle name="1_BC nam 2007 (UB)_Book1_Hoan chinh KH 2012 Von ho tro co MT 7 2" xfId="9476"/>
    <cellStyle name="1_BC nam 2007 (UB)_Book1_Hoan chinh KH 2012 Von ho tro co MT 7 3" xfId="9477"/>
    <cellStyle name="1_BC nam 2007 (UB)_Book1_Hoan chinh KH 2012 Von ho tro co MT 7 4" xfId="9478"/>
    <cellStyle name="1_BC nam 2007 (UB)_Book1_Hoan chinh KH 2012 Von ho tro co MT 8" xfId="9479"/>
    <cellStyle name="1_BC nam 2007 (UB)_Book1_Hoan chinh KH 2012 Von ho tro co MT 8 2" xfId="9480"/>
    <cellStyle name="1_BC nam 2007 (UB)_Book1_Hoan chinh KH 2012 Von ho tro co MT 8 3" xfId="9481"/>
    <cellStyle name="1_BC nam 2007 (UB)_Book1_Hoan chinh KH 2012 Von ho tro co MT 8 4" xfId="9482"/>
    <cellStyle name="1_BC nam 2007 (UB)_Book1_Hoan chinh KH 2012 Von ho tro co MT 9" xfId="9483"/>
    <cellStyle name="1_BC nam 2007 (UB)_Book1_Hoan chinh KH 2012 Von ho tro co MT 9 2" xfId="9484"/>
    <cellStyle name="1_BC nam 2007 (UB)_Book1_Hoan chinh KH 2012 Von ho tro co MT 9 3" xfId="9485"/>
    <cellStyle name="1_BC nam 2007 (UB)_Book1_Hoan chinh KH 2012 Von ho tro co MT 9 4" xfId="9486"/>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3" xfId="9490"/>
    <cellStyle name="1_BC nam 2007 (UB)_Book1_Hoan chinh KH 2012 Von ho tro co MT_Bao cao giai ngan quy I 2 4" xfId="9491"/>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3" xfId="9494"/>
    <cellStyle name="1_BC nam 2007 (UB)_Book1_Hoan chinh KH 2012 Von ho tro co MT_Bao cao giai ngan quy I 3 4" xfId="9495"/>
    <cellStyle name="1_BC nam 2007 (UB)_Book1_Hoan chinh KH 2012 Von ho tro co MT_Bao cao giai ngan quy I 4" xfId="9496"/>
    <cellStyle name="1_BC nam 2007 (UB)_Book1_Hoan chinh KH 2012 Von ho tro co MT_Bao cao giai ngan quy I 5" xfId="9497"/>
    <cellStyle name="1_BC nam 2007 (UB)_Book1_Hoan chinh KH 2012 Von ho tro co MT_Bao cao giai ngan quy I 6" xfId="9498"/>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3" xfId="9502"/>
    <cellStyle name="1_BC nam 2007 (UB)_Book1_Hoan chinh KH 2012 Von ho tro co MT_BC von DTPT 6 thang 2012 2 4" xfId="9503"/>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3" xfId="9506"/>
    <cellStyle name="1_BC nam 2007 (UB)_Book1_Hoan chinh KH 2012 Von ho tro co MT_BC von DTPT 6 thang 2012 3 4" xfId="9507"/>
    <cellStyle name="1_BC nam 2007 (UB)_Book1_Hoan chinh KH 2012 Von ho tro co MT_BC von DTPT 6 thang 2012 4" xfId="9508"/>
    <cellStyle name="1_BC nam 2007 (UB)_Book1_Hoan chinh KH 2012 Von ho tro co MT_BC von DTPT 6 thang 2012 5" xfId="9509"/>
    <cellStyle name="1_BC nam 2007 (UB)_Book1_Hoan chinh KH 2012 Von ho tro co MT_BC von DTPT 6 thang 2012 6" xfId="9510"/>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3" xfId="9514"/>
    <cellStyle name="1_BC nam 2007 (UB)_Book1_Hoan chinh KH 2012 Von ho tro co MT_Bieu du thao QD von ho tro co MT 2 4" xfId="9515"/>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3" xfId="9518"/>
    <cellStyle name="1_BC nam 2007 (UB)_Book1_Hoan chinh KH 2012 Von ho tro co MT_Bieu du thao QD von ho tro co MT 3 4" xfId="9519"/>
    <cellStyle name="1_BC nam 2007 (UB)_Book1_Hoan chinh KH 2012 Von ho tro co MT_Bieu du thao QD von ho tro co MT 4" xfId="9520"/>
    <cellStyle name="1_BC nam 2007 (UB)_Book1_Hoan chinh KH 2012 Von ho tro co MT_Bieu du thao QD von ho tro co MT 5" xfId="9521"/>
    <cellStyle name="1_BC nam 2007 (UB)_Book1_Hoan chinh KH 2012 Von ho tro co MT_Bieu du thao QD von ho tro co MT 6" xfId="9522"/>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3" xfId="9526"/>
    <cellStyle name="1_BC nam 2007 (UB)_Book1_Hoan chinh KH 2012 Von ho tro co MT_Ke hoach 2012 theo doi (giai ngan 30.6.12) 2 4" xfId="9527"/>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3" xfId="9530"/>
    <cellStyle name="1_BC nam 2007 (UB)_Book1_Hoan chinh KH 2012 Von ho tro co MT_Ke hoach 2012 theo doi (giai ngan 30.6.12) 3 4" xfId="9531"/>
    <cellStyle name="1_BC nam 2007 (UB)_Book1_Hoan chinh KH 2012 Von ho tro co MT_Ke hoach 2012 theo doi (giai ngan 30.6.12) 4" xfId="9532"/>
    <cellStyle name="1_BC nam 2007 (UB)_Book1_Hoan chinh KH 2012 Von ho tro co MT_Ke hoach 2012 theo doi (giai ngan 30.6.12) 5" xfId="9533"/>
    <cellStyle name="1_BC nam 2007 (UB)_Book1_Hoan chinh KH 2012 Von ho tro co MT_Ke hoach 2012 theo doi (giai ngan 30.6.12) 6" xfId="9534"/>
    <cellStyle name="1_BC nam 2007 (UB)_Book1_Ke hoach 2012 (theo doi)" xfId="9535"/>
    <cellStyle name="1_BC nam 2007 (UB)_Book1_Ke hoach 2012 (theo doi) 2" xfId="9536"/>
    <cellStyle name="1_BC nam 2007 (UB)_Book1_Ke hoach 2012 (theo doi) 2 2" xfId="9537"/>
    <cellStyle name="1_BC nam 2007 (UB)_Book1_Ke hoach 2012 (theo doi) 2 3" xfId="9538"/>
    <cellStyle name="1_BC nam 2007 (UB)_Book1_Ke hoach 2012 (theo doi) 2 4" xfId="9539"/>
    <cellStyle name="1_BC nam 2007 (UB)_Book1_Ke hoach 2012 (theo doi) 3" xfId="9540"/>
    <cellStyle name="1_BC nam 2007 (UB)_Book1_Ke hoach 2012 (theo doi) 3 2" xfId="9541"/>
    <cellStyle name="1_BC nam 2007 (UB)_Book1_Ke hoach 2012 (theo doi) 3 3" xfId="9542"/>
    <cellStyle name="1_BC nam 2007 (UB)_Book1_Ke hoach 2012 (theo doi) 3 4" xfId="9543"/>
    <cellStyle name="1_BC nam 2007 (UB)_Book1_Ke hoach 2012 (theo doi) 4" xfId="9544"/>
    <cellStyle name="1_BC nam 2007 (UB)_Book1_Ke hoach 2012 (theo doi) 5" xfId="9545"/>
    <cellStyle name="1_BC nam 2007 (UB)_Book1_Ke hoach 2012 (theo doi) 6" xfId="9546"/>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3" xfId="9550"/>
    <cellStyle name="1_BC nam 2007 (UB)_Book1_Ke hoach 2012 theo doi (giai ngan 30.6.12) 2 4" xfId="9551"/>
    <cellStyle name="1_BC nam 2007 (UB)_Book1_Ke hoach 2012 theo doi (giai ngan 30.6.12) 3" xfId="9552"/>
    <cellStyle name="1_BC nam 2007 (UB)_Book1_Ke hoach 2012 theo doi (giai ngan 30.6.12) 3 2" xfId="9553"/>
    <cellStyle name="1_BC nam 2007 (UB)_Book1_Ke hoach 2012 theo doi (giai ngan 30.6.12) 3 3" xfId="9554"/>
    <cellStyle name="1_BC nam 2007 (UB)_Book1_Ke hoach 2012 theo doi (giai ngan 30.6.12) 3 4" xfId="9555"/>
    <cellStyle name="1_BC nam 2007 (UB)_Book1_Ke hoach 2012 theo doi (giai ngan 30.6.12) 4" xfId="9556"/>
    <cellStyle name="1_BC nam 2007 (UB)_Book1_Ke hoach 2012 theo doi (giai ngan 30.6.12) 5" xfId="9557"/>
    <cellStyle name="1_BC nam 2007 (UB)_Book1_Ke hoach 2012 theo doi (giai ngan 30.6.12) 6" xfId="9558"/>
    <cellStyle name="1_BC nam 2007 (UB)_Chi tieu 5 nam" xfId="9559"/>
    <cellStyle name="1_BC nam 2007 (UB)_Chi tieu 5 nam 2" xfId="9560"/>
    <cellStyle name="1_BC nam 2007 (UB)_Chi tieu 5 nam 2 2" xfId="9561"/>
    <cellStyle name="1_BC nam 2007 (UB)_Chi tieu 5 nam 2 3" xfId="9562"/>
    <cellStyle name="1_BC nam 2007 (UB)_Chi tieu 5 nam 2 4" xfId="9563"/>
    <cellStyle name="1_BC nam 2007 (UB)_Chi tieu 5 nam 3" xfId="9564"/>
    <cellStyle name="1_BC nam 2007 (UB)_Chi tieu 5 nam 4" xfId="9565"/>
    <cellStyle name="1_BC nam 2007 (UB)_Chi tieu 5 nam 5" xfId="9566"/>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3" xfId="9570"/>
    <cellStyle name="1_BC nam 2007 (UB)_Chi tieu 5 nam_BC cong trinh trong diem 2 4" xfId="9571"/>
    <cellStyle name="1_BC nam 2007 (UB)_Chi tieu 5 nam_BC cong trinh trong diem 3" xfId="9572"/>
    <cellStyle name="1_BC nam 2007 (UB)_Chi tieu 5 nam_BC cong trinh trong diem 4" xfId="9573"/>
    <cellStyle name="1_BC nam 2007 (UB)_Chi tieu 5 nam_BC cong trinh trong diem 5" xfId="9574"/>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3" xfId="9578"/>
    <cellStyle name="1_BC nam 2007 (UB)_Chi tieu 5 nam_BC cong trinh trong diem_BC von DTPT 6 thang 2012 2 4" xfId="9579"/>
    <cellStyle name="1_BC nam 2007 (UB)_Chi tieu 5 nam_BC cong trinh trong diem_BC von DTPT 6 thang 2012 3" xfId="9580"/>
    <cellStyle name="1_BC nam 2007 (UB)_Chi tieu 5 nam_BC cong trinh trong diem_BC von DTPT 6 thang 2012 4" xfId="9581"/>
    <cellStyle name="1_BC nam 2007 (UB)_Chi tieu 5 nam_BC cong trinh trong diem_BC von DTPT 6 thang 2012 5" xfId="9582"/>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3" xfId="9586"/>
    <cellStyle name="1_BC nam 2007 (UB)_Chi tieu 5 nam_BC cong trinh trong diem_Bieu du thao QD von ho tro co MT 2 4" xfId="9587"/>
    <cellStyle name="1_BC nam 2007 (UB)_Chi tieu 5 nam_BC cong trinh trong diem_Bieu du thao QD von ho tro co MT 3" xfId="9588"/>
    <cellStyle name="1_BC nam 2007 (UB)_Chi tieu 5 nam_BC cong trinh trong diem_Bieu du thao QD von ho tro co MT 4" xfId="9589"/>
    <cellStyle name="1_BC nam 2007 (UB)_Chi tieu 5 nam_BC cong trinh trong diem_Bieu du thao QD von ho tro co MT 5" xfId="9590"/>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3" xfId="9594"/>
    <cellStyle name="1_BC nam 2007 (UB)_Chi tieu 5 nam_BC cong trinh trong diem_Ke hoach 2012 (theo doi) 2 4" xfId="9595"/>
    <cellStyle name="1_BC nam 2007 (UB)_Chi tieu 5 nam_BC cong trinh trong diem_Ke hoach 2012 (theo doi) 3" xfId="9596"/>
    <cellStyle name="1_BC nam 2007 (UB)_Chi tieu 5 nam_BC cong trinh trong diem_Ke hoach 2012 (theo doi) 4" xfId="9597"/>
    <cellStyle name="1_BC nam 2007 (UB)_Chi tieu 5 nam_BC cong trinh trong diem_Ke hoach 2012 (theo doi) 5" xfId="9598"/>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3" xfId="9602"/>
    <cellStyle name="1_BC nam 2007 (UB)_Chi tieu 5 nam_BC cong trinh trong diem_Ke hoach 2012 theo doi (giai ngan 30.6.12) 2 4" xfId="9603"/>
    <cellStyle name="1_BC nam 2007 (UB)_Chi tieu 5 nam_BC cong trinh trong diem_Ke hoach 2012 theo doi (giai ngan 30.6.12) 3" xfId="9604"/>
    <cellStyle name="1_BC nam 2007 (UB)_Chi tieu 5 nam_BC cong trinh trong diem_Ke hoach 2012 theo doi (giai ngan 30.6.12) 4" xfId="9605"/>
    <cellStyle name="1_BC nam 2007 (UB)_Chi tieu 5 nam_BC cong trinh trong diem_Ke hoach 2012 theo doi (giai ngan 30.6.12) 5" xfId="9606"/>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3" xfId="9610"/>
    <cellStyle name="1_BC nam 2007 (UB)_Chi tieu 5 nam_BC von DTPT 6 thang 2012 2 4" xfId="9611"/>
    <cellStyle name="1_BC nam 2007 (UB)_Chi tieu 5 nam_BC von DTPT 6 thang 2012 3" xfId="9612"/>
    <cellStyle name="1_BC nam 2007 (UB)_Chi tieu 5 nam_BC von DTPT 6 thang 2012 4" xfId="9613"/>
    <cellStyle name="1_BC nam 2007 (UB)_Chi tieu 5 nam_BC von DTPT 6 thang 2012 5" xfId="9614"/>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3" xfId="9618"/>
    <cellStyle name="1_BC nam 2007 (UB)_Chi tieu 5 nam_Bieu du thao QD von ho tro co MT 2 4" xfId="9619"/>
    <cellStyle name="1_BC nam 2007 (UB)_Chi tieu 5 nam_Bieu du thao QD von ho tro co MT 3" xfId="9620"/>
    <cellStyle name="1_BC nam 2007 (UB)_Chi tieu 5 nam_Bieu du thao QD von ho tro co MT 4" xfId="9621"/>
    <cellStyle name="1_BC nam 2007 (UB)_Chi tieu 5 nam_Bieu du thao QD von ho tro co MT 5" xfId="9622"/>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3" xfId="9626"/>
    <cellStyle name="1_BC nam 2007 (UB)_Chi tieu 5 nam_Ke hoach 2012 (theo doi) 2 4" xfId="9627"/>
    <cellStyle name="1_BC nam 2007 (UB)_Chi tieu 5 nam_Ke hoach 2012 (theo doi) 3" xfId="9628"/>
    <cellStyle name="1_BC nam 2007 (UB)_Chi tieu 5 nam_Ke hoach 2012 (theo doi) 4" xfId="9629"/>
    <cellStyle name="1_BC nam 2007 (UB)_Chi tieu 5 nam_Ke hoach 2012 (theo doi) 5" xfId="9630"/>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3" xfId="9634"/>
    <cellStyle name="1_BC nam 2007 (UB)_Chi tieu 5 nam_Ke hoach 2012 theo doi (giai ngan 30.6.12) 2 4" xfId="9635"/>
    <cellStyle name="1_BC nam 2007 (UB)_Chi tieu 5 nam_Ke hoach 2012 theo doi (giai ngan 30.6.12) 3" xfId="9636"/>
    <cellStyle name="1_BC nam 2007 (UB)_Chi tieu 5 nam_Ke hoach 2012 theo doi (giai ngan 30.6.12) 4" xfId="9637"/>
    <cellStyle name="1_BC nam 2007 (UB)_Chi tieu 5 nam_Ke hoach 2012 theo doi (giai ngan 30.6.12) 5" xfId="9638"/>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3" xfId="9642"/>
    <cellStyle name="1_BC nam 2007 (UB)_Chi tieu 5 nam_pvhung.skhdt 20117113152041 Danh muc cong trinh trong diem 2 4" xfId="9643"/>
    <cellStyle name="1_BC nam 2007 (UB)_Chi tieu 5 nam_pvhung.skhdt 20117113152041 Danh muc cong trinh trong diem 3" xfId="9644"/>
    <cellStyle name="1_BC nam 2007 (UB)_Chi tieu 5 nam_pvhung.skhdt 20117113152041 Danh muc cong trinh trong diem 4" xfId="9645"/>
    <cellStyle name="1_BC nam 2007 (UB)_Chi tieu 5 nam_pvhung.skhdt 20117113152041 Danh muc cong trinh trong diem 5" xfId="9646"/>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3" xfId="9650"/>
    <cellStyle name="1_BC nam 2007 (UB)_Chi tieu 5 nam_pvhung.skhdt 20117113152041 Danh muc cong trinh trong diem_BC von DTPT 6 thang 2012 2 4" xfId="9651"/>
    <cellStyle name="1_BC nam 2007 (UB)_Chi tieu 5 nam_pvhung.skhdt 20117113152041 Danh muc cong trinh trong diem_BC von DTPT 6 thang 2012 3" xfId="9652"/>
    <cellStyle name="1_BC nam 2007 (UB)_Chi tieu 5 nam_pvhung.skhdt 20117113152041 Danh muc cong trinh trong diem_BC von DTPT 6 thang 2012 4" xfId="9653"/>
    <cellStyle name="1_BC nam 2007 (UB)_Chi tieu 5 nam_pvhung.skhdt 20117113152041 Danh muc cong trinh trong diem_BC von DTPT 6 thang 2012 5" xfId="9654"/>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5" xfId="9662"/>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3" xfId="9666"/>
    <cellStyle name="1_BC nam 2007 (UB)_Chi tieu 5 nam_pvhung.skhdt 20117113152041 Danh muc cong trinh trong diem_Ke hoach 2012 (theo doi) 2 4" xfId="9667"/>
    <cellStyle name="1_BC nam 2007 (UB)_Chi tieu 5 nam_pvhung.skhdt 20117113152041 Danh muc cong trinh trong diem_Ke hoach 2012 (theo doi) 3" xfId="9668"/>
    <cellStyle name="1_BC nam 2007 (UB)_Chi tieu 5 nam_pvhung.skhdt 20117113152041 Danh muc cong trinh trong diem_Ke hoach 2012 (theo doi) 4" xfId="9669"/>
    <cellStyle name="1_BC nam 2007 (UB)_Chi tieu 5 nam_pvhung.skhdt 20117113152041 Danh muc cong trinh trong diem_Ke hoach 2012 (theo doi) 5" xfId="9670"/>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5" xfId="9678"/>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3" xfId="9682"/>
    <cellStyle name="1_BC nam 2007 (UB)_Dang ky phan khai von ODA (gui Bo) 2 4" xfId="9683"/>
    <cellStyle name="1_BC nam 2007 (UB)_Dang ky phan khai von ODA (gui Bo) 3" xfId="9684"/>
    <cellStyle name="1_BC nam 2007 (UB)_Dang ky phan khai von ODA (gui Bo) 4" xfId="9685"/>
    <cellStyle name="1_BC nam 2007 (UB)_Dang ky phan khai von ODA (gui Bo) 5" xfId="9686"/>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3" xfId="9690"/>
    <cellStyle name="1_BC nam 2007 (UB)_Dang ky phan khai von ODA (gui Bo)_BC von DTPT 6 thang 2012 2 4" xfId="9691"/>
    <cellStyle name="1_BC nam 2007 (UB)_Dang ky phan khai von ODA (gui Bo)_BC von DTPT 6 thang 2012 3" xfId="9692"/>
    <cellStyle name="1_BC nam 2007 (UB)_Dang ky phan khai von ODA (gui Bo)_BC von DTPT 6 thang 2012 4" xfId="9693"/>
    <cellStyle name="1_BC nam 2007 (UB)_Dang ky phan khai von ODA (gui Bo)_BC von DTPT 6 thang 2012 5" xfId="9694"/>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3" xfId="9698"/>
    <cellStyle name="1_BC nam 2007 (UB)_Dang ky phan khai von ODA (gui Bo)_Bieu du thao QD von ho tro co MT 2 4" xfId="9699"/>
    <cellStyle name="1_BC nam 2007 (UB)_Dang ky phan khai von ODA (gui Bo)_Bieu du thao QD von ho tro co MT 3" xfId="9700"/>
    <cellStyle name="1_BC nam 2007 (UB)_Dang ky phan khai von ODA (gui Bo)_Bieu du thao QD von ho tro co MT 4" xfId="9701"/>
    <cellStyle name="1_BC nam 2007 (UB)_Dang ky phan khai von ODA (gui Bo)_Bieu du thao QD von ho tro co MT 5" xfId="9702"/>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3" xfId="9706"/>
    <cellStyle name="1_BC nam 2007 (UB)_Dang ky phan khai von ODA (gui Bo)_Ke hoach 2012 theo doi (giai ngan 30.6.12) 2 4" xfId="9707"/>
    <cellStyle name="1_BC nam 2007 (UB)_Dang ky phan khai von ODA (gui Bo)_Ke hoach 2012 theo doi (giai ngan 30.6.12) 3" xfId="9708"/>
    <cellStyle name="1_BC nam 2007 (UB)_Dang ky phan khai von ODA (gui Bo)_Ke hoach 2012 theo doi (giai ngan 30.6.12) 4" xfId="9709"/>
    <cellStyle name="1_BC nam 2007 (UB)_Dang ky phan khai von ODA (gui Bo)_Ke hoach 2012 theo doi (giai ngan 30.6.12) 5" xfId="9710"/>
    <cellStyle name="1_BC nam 2007 (UB)_DK bo tri lai (chinh thuc)" xfId="9711"/>
    <cellStyle name="1_BC nam 2007 (UB)_DK bo tri lai (chinh thuc) 2" xfId="9712"/>
    <cellStyle name="1_BC nam 2007 (UB)_DK bo tri lai (chinh thuc) 2 2" xfId="9713"/>
    <cellStyle name="1_BC nam 2007 (UB)_DK bo tri lai (chinh thuc) 2 3" xfId="9714"/>
    <cellStyle name="1_BC nam 2007 (UB)_DK bo tri lai (chinh thuc) 2 4" xfId="9715"/>
    <cellStyle name="1_BC nam 2007 (UB)_DK bo tri lai (chinh thuc) 3" xfId="9716"/>
    <cellStyle name="1_BC nam 2007 (UB)_DK bo tri lai (chinh thuc) 3 2" xfId="9717"/>
    <cellStyle name="1_BC nam 2007 (UB)_DK bo tri lai (chinh thuc) 3 3" xfId="9718"/>
    <cellStyle name="1_BC nam 2007 (UB)_DK bo tri lai (chinh thuc) 3 4" xfId="9719"/>
    <cellStyle name="1_BC nam 2007 (UB)_DK bo tri lai (chinh thuc) 4" xfId="9720"/>
    <cellStyle name="1_BC nam 2007 (UB)_DK bo tri lai (chinh thuc) 5" xfId="9721"/>
    <cellStyle name="1_BC nam 2007 (UB)_DK bo tri lai (chinh thuc) 6" xfId="9722"/>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3" xfId="9726"/>
    <cellStyle name="1_BC nam 2007 (UB)_DK bo tri lai (chinh thuc)_BC von DTPT 6 thang 2012 2 4" xfId="9727"/>
    <cellStyle name="1_BC nam 2007 (UB)_DK bo tri lai (chinh thuc)_BC von DTPT 6 thang 2012 3" xfId="9728"/>
    <cellStyle name="1_BC nam 2007 (UB)_DK bo tri lai (chinh thuc)_BC von DTPT 6 thang 2012 3 2" xfId="9729"/>
    <cellStyle name="1_BC nam 2007 (UB)_DK bo tri lai (chinh thuc)_BC von DTPT 6 thang 2012 3 3" xfId="9730"/>
    <cellStyle name="1_BC nam 2007 (UB)_DK bo tri lai (chinh thuc)_BC von DTPT 6 thang 2012 3 4" xfId="9731"/>
    <cellStyle name="1_BC nam 2007 (UB)_DK bo tri lai (chinh thuc)_BC von DTPT 6 thang 2012 4" xfId="9732"/>
    <cellStyle name="1_BC nam 2007 (UB)_DK bo tri lai (chinh thuc)_BC von DTPT 6 thang 2012 5" xfId="9733"/>
    <cellStyle name="1_BC nam 2007 (UB)_DK bo tri lai (chinh thuc)_BC von DTPT 6 thang 2012 6" xfId="9734"/>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3" xfId="9738"/>
    <cellStyle name="1_BC nam 2007 (UB)_DK bo tri lai (chinh thuc)_Bieu du thao QD von ho tro co MT 2 4" xfId="9739"/>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3" xfId="9742"/>
    <cellStyle name="1_BC nam 2007 (UB)_DK bo tri lai (chinh thuc)_Bieu du thao QD von ho tro co MT 3 4" xfId="9743"/>
    <cellStyle name="1_BC nam 2007 (UB)_DK bo tri lai (chinh thuc)_Bieu du thao QD von ho tro co MT 4" xfId="9744"/>
    <cellStyle name="1_BC nam 2007 (UB)_DK bo tri lai (chinh thuc)_Bieu du thao QD von ho tro co MT 5" xfId="9745"/>
    <cellStyle name="1_BC nam 2007 (UB)_DK bo tri lai (chinh thuc)_Bieu du thao QD von ho tro co MT 6" xfId="9746"/>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3" xfId="9750"/>
    <cellStyle name="1_BC nam 2007 (UB)_DK bo tri lai (chinh thuc)_Hoan chinh KH 2012 (o nha) 2 4" xfId="9751"/>
    <cellStyle name="1_BC nam 2007 (UB)_DK bo tri lai (chinh thuc)_Hoan chinh KH 2012 (o nha) 3" xfId="9752"/>
    <cellStyle name="1_BC nam 2007 (UB)_DK bo tri lai (chinh thuc)_Hoan chinh KH 2012 (o nha) 3 2" xfId="9753"/>
    <cellStyle name="1_BC nam 2007 (UB)_DK bo tri lai (chinh thuc)_Hoan chinh KH 2012 (o nha) 3 3" xfId="9754"/>
    <cellStyle name="1_BC nam 2007 (UB)_DK bo tri lai (chinh thuc)_Hoan chinh KH 2012 (o nha) 3 4" xfId="9755"/>
    <cellStyle name="1_BC nam 2007 (UB)_DK bo tri lai (chinh thuc)_Hoan chinh KH 2012 (o nha) 4" xfId="9756"/>
    <cellStyle name="1_BC nam 2007 (UB)_DK bo tri lai (chinh thuc)_Hoan chinh KH 2012 (o nha) 5" xfId="9757"/>
    <cellStyle name="1_BC nam 2007 (UB)_DK bo tri lai (chinh thuc)_Hoan chinh KH 2012 (o nha) 6" xfId="9758"/>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3" xfId="9762"/>
    <cellStyle name="1_BC nam 2007 (UB)_DK bo tri lai (chinh thuc)_Hoan chinh KH 2012 (o nha)_Bao cao giai ngan quy I 2 4" xfId="9763"/>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3" xfId="9766"/>
    <cellStyle name="1_BC nam 2007 (UB)_DK bo tri lai (chinh thuc)_Hoan chinh KH 2012 (o nha)_Bao cao giai ngan quy I 3 4" xfId="9767"/>
    <cellStyle name="1_BC nam 2007 (UB)_DK bo tri lai (chinh thuc)_Hoan chinh KH 2012 (o nha)_Bao cao giai ngan quy I 4" xfId="9768"/>
    <cellStyle name="1_BC nam 2007 (UB)_DK bo tri lai (chinh thuc)_Hoan chinh KH 2012 (o nha)_Bao cao giai ngan quy I 5" xfId="9769"/>
    <cellStyle name="1_BC nam 2007 (UB)_DK bo tri lai (chinh thuc)_Hoan chinh KH 2012 (o nha)_Bao cao giai ngan quy I 6" xfId="9770"/>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3" xfId="9774"/>
    <cellStyle name="1_BC nam 2007 (UB)_DK bo tri lai (chinh thuc)_Hoan chinh KH 2012 (o nha)_BC von DTPT 6 thang 2012 2 4" xfId="9775"/>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3" xfId="9778"/>
    <cellStyle name="1_BC nam 2007 (UB)_DK bo tri lai (chinh thuc)_Hoan chinh KH 2012 (o nha)_BC von DTPT 6 thang 2012 3 4" xfId="9779"/>
    <cellStyle name="1_BC nam 2007 (UB)_DK bo tri lai (chinh thuc)_Hoan chinh KH 2012 (o nha)_BC von DTPT 6 thang 2012 4" xfId="9780"/>
    <cellStyle name="1_BC nam 2007 (UB)_DK bo tri lai (chinh thuc)_Hoan chinh KH 2012 (o nha)_BC von DTPT 6 thang 2012 5" xfId="9781"/>
    <cellStyle name="1_BC nam 2007 (UB)_DK bo tri lai (chinh thuc)_Hoan chinh KH 2012 (o nha)_BC von DTPT 6 thang 2012 6" xfId="9782"/>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3" xfId="9786"/>
    <cellStyle name="1_BC nam 2007 (UB)_DK bo tri lai (chinh thuc)_Hoan chinh KH 2012 (o nha)_Bieu du thao QD von ho tro co MT 2 4" xfId="9787"/>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3" xfId="9790"/>
    <cellStyle name="1_BC nam 2007 (UB)_DK bo tri lai (chinh thuc)_Hoan chinh KH 2012 (o nha)_Bieu du thao QD von ho tro co MT 3 4" xfId="9791"/>
    <cellStyle name="1_BC nam 2007 (UB)_DK bo tri lai (chinh thuc)_Hoan chinh KH 2012 (o nha)_Bieu du thao QD von ho tro co MT 4" xfId="9792"/>
    <cellStyle name="1_BC nam 2007 (UB)_DK bo tri lai (chinh thuc)_Hoan chinh KH 2012 (o nha)_Bieu du thao QD von ho tro co MT 5" xfId="9793"/>
    <cellStyle name="1_BC nam 2007 (UB)_DK bo tri lai (chinh thuc)_Hoan chinh KH 2012 (o nha)_Bieu du thao QD von ho tro co MT 6" xfId="9794"/>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3" xfId="9798"/>
    <cellStyle name="1_BC nam 2007 (UB)_DK bo tri lai (chinh thuc)_Hoan chinh KH 2012 (o nha)_Ke hoach 2012 theo doi (giai ngan 30.6.12) 2 4" xfId="9799"/>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3" xfId="9802"/>
    <cellStyle name="1_BC nam 2007 (UB)_DK bo tri lai (chinh thuc)_Hoan chinh KH 2012 (o nha)_Ke hoach 2012 theo doi (giai ngan 30.6.12) 3 4" xfId="9803"/>
    <cellStyle name="1_BC nam 2007 (UB)_DK bo tri lai (chinh thuc)_Hoan chinh KH 2012 (o nha)_Ke hoach 2012 theo doi (giai ngan 30.6.12) 4" xfId="9804"/>
    <cellStyle name="1_BC nam 2007 (UB)_DK bo tri lai (chinh thuc)_Hoan chinh KH 2012 (o nha)_Ke hoach 2012 theo doi (giai ngan 30.6.12) 5" xfId="9805"/>
    <cellStyle name="1_BC nam 2007 (UB)_DK bo tri lai (chinh thuc)_Hoan chinh KH 2012 (o nha)_Ke hoach 2012 theo doi (giai ngan 30.6.12) 6" xfId="9806"/>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3" xfId="9811"/>
    <cellStyle name="1_BC nam 2007 (UB)_DK bo tri lai (chinh thuc)_Hoan chinh KH 2012 Von ho tro co MT (chi tiet) 2 4" xfId="9812"/>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3" xfId="9815"/>
    <cellStyle name="1_BC nam 2007 (UB)_DK bo tri lai (chinh thuc)_Hoan chinh KH 2012 Von ho tro co MT (chi tiet) 3 4" xfId="9816"/>
    <cellStyle name="1_BC nam 2007 (UB)_DK bo tri lai (chinh thuc)_Hoan chinh KH 2012 Von ho tro co MT (chi tiet) 4" xfId="9817"/>
    <cellStyle name="1_BC nam 2007 (UB)_DK bo tri lai (chinh thuc)_Hoan chinh KH 2012 Von ho tro co MT (chi tiet) 5" xfId="9818"/>
    <cellStyle name="1_BC nam 2007 (UB)_DK bo tri lai (chinh thuc)_Hoan chinh KH 2012 Von ho tro co MT (chi tiet) 6" xfId="9819"/>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3" xfId="9822"/>
    <cellStyle name="1_BC nam 2007 (UB)_DK bo tri lai (chinh thuc)_Hoan chinh KH 2012 Von ho tro co MT 10 4" xfId="9823"/>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3" xfId="9826"/>
    <cellStyle name="1_BC nam 2007 (UB)_DK bo tri lai (chinh thuc)_Hoan chinh KH 2012 Von ho tro co MT 11 4" xfId="9827"/>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3" xfId="9830"/>
    <cellStyle name="1_BC nam 2007 (UB)_DK bo tri lai (chinh thuc)_Hoan chinh KH 2012 Von ho tro co MT 12 4" xfId="9831"/>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3" xfId="9834"/>
    <cellStyle name="1_BC nam 2007 (UB)_DK bo tri lai (chinh thuc)_Hoan chinh KH 2012 Von ho tro co MT 13 4" xfId="9835"/>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3" xfId="9838"/>
    <cellStyle name="1_BC nam 2007 (UB)_DK bo tri lai (chinh thuc)_Hoan chinh KH 2012 Von ho tro co MT 14 4" xfId="9839"/>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3" xfId="9842"/>
    <cellStyle name="1_BC nam 2007 (UB)_DK bo tri lai (chinh thuc)_Hoan chinh KH 2012 Von ho tro co MT 15 4" xfId="9843"/>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3" xfId="9846"/>
    <cellStyle name="1_BC nam 2007 (UB)_DK bo tri lai (chinh thuc)_Hoan chinh KH 2012 Von ho tro co MT 16 4" xfId="9847"/>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3" xfId="9850"/>
    <cellStyle name="1_BC nam 2007 (UB)_DK bo tri lai (chinh thuc)_Hoan chinh KH 2012 Von ho tro co MT 17 4" xfId="9851"/>
    <cellStyle name="1_BC nam 2007 (UB)_DK bo tri lai (chinh thuc)_Hoan chinh KH 2012 Von ho tro co MT 18" xfId="9852"/>
    <cellStyle name="1_BC nam 2007 (UB)_DK bo tri lai (chinh thuc)_Hoan chinh KH 2012 Von ho tro co MT 19" xfId="9853"/>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3" xfId="9856"/>
    <cellStyle name="1_BC nam 2007 (UB)_DK bo tri lai (chinh thuc)_Hoan chinh KH 2012 Von ho tro co MT 2 4" xfId="9857"/>
    <cellStyle name="1_BC nam 2007 (UB)_DK bo tri lai (chinh thuc)_Hoan chinh KH 2012 Von ho tro co MT 20" xfId="9858"/>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3" xfId="9861"/>
    <cellStyle name="1_BC nam 2007 (UB)_DK bo tri lai (chinh thuc)_Hoan chinh KH 2012 Von ho tro co MT 3 4" xfId="9862"/>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3" xfId="9865"/>
    <cellStyle name="1_BC nam 2007 (UB)_DK bo tri lai (chinh thuc)_Hoan chinh KH 2012 Von ho tro co MT 4 4" xfId="9866"/>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3" xfId="9869"/>
    <cellStyle name="1_BC nam 2007 (UB)_DK bo tri lai (chinh thuc)_Hoan chinh KH 2012 Von ho tro co MT 5 4" xfId="9870"/>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3" xfId="9873"/>
    <cellStyle name="1_BC nam 2007 (UB)_DK bo tri lai (chinh thuc)_Hoan chinh KH 2012 Von ho tro co MT 6 4" xfId="9874"/>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3" xfId="9877"/>
    <cellStyle name="1_BC nam 2007 (UB)_DK bo tri lai (chinh thuc)_Hoan chinh KH 2012 Von ho tro co MT 7 4" xfId="9878"/>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3" xfId="9881"/>
    <cellStyle name="1_BC nam 2007 (UB)_DK bo tri lai (chinh thuc)_Hoan chinh KH 2012 Von ho tro co MT 8 4" xfId="9882"/>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3" xfId="9885"/>
    <cellStyle name="1_BC nam 2007 (UB)_DK bo tri lai (chinh thuc)_Hoan chinh KH 2012 Von ho tro co MT 9 4" xfId="9886"/>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3" xfId="9890"/>
    <cellStyle name="1_BC nam 2007 (UB)_DK bo tri lai (chinh thuc)_Hoan chinh KH 2012 Von ho tro co MT_Bao cao giai ngan quy I 2 4" xfId="9891"/>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3" xfId="9894"/>
    <cellStyle name="1_BC nam 2007 (UB)_DK bo tri lai (chinh thuc)_Hoan chinh KH 2012 Von ho tro co MT_Bao cao giai ngan quy I 3 4" xfId="9895"/>
    <cellStyle name="1_BC nam 2007 (UB)_DK bo tri lai (chinh thuc)_Hoan chinh KH 2012 Von ho tro co MT_Bao cao giai ngan quy I 4" xfId="9896"/>
    <cellStyle name="1_BC nam 2007 (UB)_DK bo tri lai (chinh thuc)_Hoan chinh KH 2012 Von ho tro co MT_Bao cao giai ngan quy I 5" xfId="9897"/>
    <cellStyle name="1_BC nam 2007 (UB)_DK bo tri lai (chinh thuc)_Hoan chinh KH 2012 Von ho tro co MT_Bao cao giai ngan quy I 6" xfId="9898"/>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3" xfId="9902"/>
    <cellStyle name="1_BC nam 2007 (UB)_DK bo tri lai (chinh thuc)_Hoan chinh KH 2012 Von ho tro co MT_BC von DTPT 6 thang 2012 2 4" xfId="9903"/>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3" xfId="9906"/>
    <cellStyle name="1_BC nam 2007 (UB)_DK bo tri lai (chinh thuc)_Hoan chinh KH 2012 Von ho tro co MT_BC von DTPT 6 thang 2012 3 4" xfId="9907"/>
    <cellStyle name="1_BC nam 2007 (UB)_DK bo tri lai (chinh thuc)_Hoan chinh KH 2012 Von ho tro co MT_BC von DTPT 6 thang 2012 4" xfId="9908"/>
    <cellStyle name="1_BC nam 2007 (UB)_DK bo tri lai (chinh thuc)_Hoan chinh KH 2012 Von ho tro co MT_BC von DTPT 6 thang 2012 5" xfId="9909"/>
    <cellStyle name="1_BC nam 2007 (UB)_DK bo tri lai (chinh thuc)_Hoan chinh KH 2012 Von ho tro co MT_BC von DTPT 6 thang 2012 6" xfId="9910"/>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3" xfId="9914"/>
    <cellStyle name="1_BC nam 2007 (UB)_DK bo tri lai (chinh thuc)_Hoan chinh KH 2012 Von ho tro co MT_Bieu du thao QD von ho tro co MT 2 4" xfId="9915"/>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3" xfId="9918"/>
    <cellStyle name="1_BC nam 2007 (UB)_DK bo tri lai (chinh thuc)_Hoan chinh KH 2012 Von ho tro co MT_Bieu du thao QD von ho tro co MT 3 4" xfId="9919"/>
    <cellStyle name="1_BC nam 2007 (UB)_DK bo tri lai (chinh thuc)_Hoan chinh KH 2012 Von ho tro co MT_Bieu du thao QD von ho tro co MT 4" xfId="9920"/>
    <cellStyle name="1_BC nam 2007 (UB)_DK bo tri lai (chinh thuc)_Hoan chinh KH 2012 Von ho tro co MT_Bieu du thao QD von ho tro co MT 5" xfId="9921"/>
    <cellStyle name="1_BC nam 2007 (UB)_DK bo tri lai (chinh thuc)_Hoan chinh KH 2012 Von ho tro co MT_Bieu du thao QD von ho tro co MT 6" xfId="9922"/>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3" xfId="9926"/>
    <cellStyle name="1_BC nam 2007 (UB)_DK bo tri lai (chinh thuc)_Hoan chinh KH 2012 Von ho tro co MT_Ke hoach 2012 theo doi (giai ngan 30.6.12) 2 4" xfId="9927"/>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3" xfId="9930"/>
    <cellStyle name="1_BC nam 2007 (UB)_DK bo tri lai (chinh thuc)_Hoan chinh KH 2012 Von ho tro co MT_Ke hoach 2012 theo doi (giai ngan 30.6.12) 3 4" xfId="9931"/>
    <cellStyle name="1_BC nam 2007 (UB)_DK bo tri lai (chinh thuc)_Hoan chinh KH 2012 Von ho tro co MT_Ke hoach 2012 theo doi (giai ngan 30.6.12) 4" xfId="9932"/>
    <cellStyle name="1_BC nam 2007 (UB)_DK bo tri lai (chinh thuc)_Hoan chinh KH 2012 Von ho tro co MT_Ke hoach 2012 theo doi (giai ngan 30.6.12) 5" xfId="9933"/>
    <cellStyle name="1_BC nam 2007 (UB)_DK bo tri lai (chinh thuc)_Hoan chinh KH 2012 Von ho tro co MT_Ke hoach 2012 theo doi (giai ngan 30.6.12) 6" xfId="9934"/>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3" xfId="9938"/>
    <cellStyle name="1_BC nam 2007 (UB)_DK bo tri lai (chinh thuc)_Ke hoach 2012 (theo doi) 2 4" xfId="9939"/>
    <cellStyle name="1_BC nam 2007 (UB)_DK bo tri lai (chinh thuc)_Ke hoach 2012 (theo doi) 3" xfId="9940"/>
    <cellStyle name="1_BC nam 2007 (UB)_DK bo tri lai (chinh thuc)_Ke hoach 2012 (theo doi) 3 2" xfId="9941"/>
    <cellStyle name="1_BC nam 2007 (UB)_DK bo tri lai (chinh thuc)_Ke hoach 2012 (theo doi) 3 3" xfId="9942"/>
    <cellStyle name="1_BC nam 2007 (UB)_DK bo tri lai (chinh thuc)_Ke hoach 2012 (theo doi) 3 4" xfId="9943"/>
    <cellStyle name="1_BC nam 2007 (UB)_DK bo tri lai (chinh thuc)_Ke hoach 2012 (theo doi) 4" xfId="9944"/>
    <cellStyle name="1_BC nam 2007 (UB)_DK bo tri lai (chinh thuc)_Ke hoach 2012 (theo doi) 5" xfId="9945"/>
    <cellStyle name="1_BC nam 2007 (UB)_DK bo tri lai (chinh thuc)_Ke hoach 2012 (theo doi) 6" xfId="9946"/>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3" xfId="9950"/>
    <cellStyle name="1_BC nam 2007 (UB)_DK bo tri lai (chinh thuc)_Ke hoach 2012 theo doi (giai ngan 30.6.12) 2 4" xfId="9951"/>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3" xfId="9954"/>
    <cellStyle name="1_BC nam 2007 (UB)_DK bo tri lai (chinh thuc)_Ke hoach 2012 theo doi (giai ngan 30.6.12) 3 4" xfId="9955"/>
    <cellStyle name="1_BC nam 2007 (UB)_DK bo tri lai (chinh thuc)_Ke hoach 2012 theo doi (giai ngan 30.6.12) 4" xfId="9956"/>
    <cellStyle name="1_BC nam 2007 (UB)_DK bo tri lai (chinh thuc)_Ke hoach 2012 theo doi (giai ngan 30.6.12) 5" xfId="9957"/>
    <cellStyle name="1_BC nam 2007 (UB)_DK bo tri lai (chinh thuc)_Ke hoach 2012 theo doi (giai ngan 30.6.12) 6" xfId="9958"/>
    <cellStyle name="1_BC nam 2007 (UB)_Ke hoach 2010 (theo doi)" xfId="9959"/>
    <cellStyle name="1_BC nam 2007 (UB)_Ke hoach 2010 (theo doi) 2" xfId="9960"/>
    <cellStyle name="1_BC nam 2007 (UB)_Ke hoach 2010 (theo doi) 2 2" xfId="9961"/>
    <cellStyle name="1_BC nam 2007 (UB)_Ke hoach 2010 (theo doi) 2 3" xfId="9962"/>
    <cellStyle name="1_BC nam 2007 (UB)_Ke hoach 2010 (theo doi) 2 4" xfId="9963"/>
    <cellStyle name="1_BC nam 2007 (UB)_Ke hoach 2010 (theo doi) 3" xfId="9964"/>
    <cellStyle name="1_BC nam 2007 (UB)_Ke hoach 2010 (theo doi) 4" xfId="9965"/>
    <cellStyle name="1_BC nam 2007 (UB)_Ke hoach 2010 (theo doi) 5" xfId="9966"/>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3" xfId="9970"/>
    <cellStyle name="1_BC nam 2007 (UB)_Ke hoach 2010 (theo doi)_BC von DTPT 6 thang 2012 2 4" xfId="9971"/>
    <cellStyle name="1_BC nam 2007 (UB)_Ke hoach 2010 (theo doi)_BC von DTPT 6 thang 2012 3" xfId="9972"/>
    <cellStyle name="1_BC nam 2007 (UB)_Ke hoach 2010 (theo doi)_BC von DTPT 6 thang 2012 4" xfId="9973"/>
    <cellStyle name="1_BC nam 2007 (UB)_Ke hoach 2010 (theo doi)_BC von DTPT 6 thang 2012 5" xfId="9974"/>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3" xfId="9978"/>
    <cellStyle name="1_BC nam 2007 (UB)_Ke hoach 2010 (theo doi)_Bieu du thao QD von ho tro co MT 2 4" xfId="9979"/>
    <cellStyle name="1_BC nam 2007 (UB)_Ke hoach 2010 (theo doi)_Bieu du thao QD von ho tro co MT 3" xfId="9980"/>
    <cellStyle name="1_BC nam 2007 (UB)_Ke hoach 2010 (theo doi)_Bieu du thao QD von ho tro co MT 4" xfId="9981"/>
    <cellStyle name="1_BC nam 2007 (UB)_Ke hoach 2010 (theo doi)_Bieu du thao QD von ho tro co MT 5" xfId="9982"/>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3" xfId="9986"/>
    <cellStyle name="1_BC nam 2007 (UB)_Ke hoach 2010 (theo doi)_Ke hoach 2012 (theo doi) 2 4" xfId="9987"/>
    <cellStyle name="1_BC nam 2007 (UB)_Ke hoach 2010 (theo doi)_Ke hoach 2012 (theo doi) 3" xfId="9988"/>
    <cellStyle name="1_BC nam 2007 (UB)_Ke hoach 2010 (theo doi)_Ke hoach 2012 (theo doi) 4" xfId="9989"/>
    <cellStyle name="1_BC nam 2007 (UB)_Ke hoach 2010 (theo doi)_Ke hoach 2012 (theo doi) 5" xfId="9990"/>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3" xfId="9994"/>
    <cellStyle name="1_BC nam 2007 (UB)_Ke hoach 2010 (theo doi)_Ke hoach 2012 theo doi (giai ngan 30.6.12) 2 4" xfId="9995"/>
    <cellStyle name="1_BC nam 2007 (UB)_Ke hoach 2010 (theo doi)_Ke hoach 2012 theo doi (giai ngan 30.6.12) 3" xfId="9996"/>
    <cellStyle name="1_BC nam 2007 (UB)_Ke hoach 2010 (theo doi)_Ke hoach 2012 theo doi (giai ngan 30.6.12) 4" xfId="9997"/>
    <cellStyle name="1_BC nam 2007 (UB)_Ke hoach 2010 (theo doi)_Ke hoach 2012 theo doi (giai ngan 30.6.12) 5" xfId="9998"/>
    <cellStyle name="1_BC nam 2007 (UB)_Ke hoach 2012 (theo doi)" xfId="9999"/>
    <cellStyle name="1_BC nam 2007 (UB)_Ke hoach 2012 (theo doi) 2" xfId="10000"/>
    <cellStyle name="1_BC nam 2007 (UB)_Ke hoach 2012 (theo doi) 2 2" xfId="10001"/>
    <cellStyle name="1_BC nam 2007 (UB)_Ke hoach 2012 (theo doi) 2 3" xfId="10002"/>
    <cellStyle name="1_BC nam 2007 (UB)_Ke hoach 2012 (theo doi) 2 4" xfId="10003"/>
    <cellStyle name="1_BC nam 2007 (UB)_Ke hoach 2012 (theo doi) 3" xfId="10004"/>
    <cellStyle name="1_BC nam 2007 (UB)_Ke hoach 2012 (theo doi) 4" xfId="10005"/>
    <cellStyle name="1_BC nam 2007 (UB)_Ke hoach 2012 (theo doi) 5" xfId="10006"/>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3" xfId="10010"/>
    <cellStyle name="1_BC nam 2007 (UB)_Ke hoach 2012 theo doi (giai ngan 30.6.12) 2 4" xfId="10011"/>
    <cellStyle name="1_BC nam 2007 (UB)_Ke hoach 2012 theo doi (giai ngan 30.6.12) 3" xfId="10012"/>
    <cellStyle name="1_BC nam 2007 (UB)_Ke hoach 2012 theo doi (giai ngan 30.6.12) 4" xfId="10013"/>
    <cellStyle name="1_BC nam 2007 (UB)_Ke hoach 2012 theo doi (giai ngan 30.6.12) 5" xfId="10014"/>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3" xfId="10018"/>
    <cellStyle name="1_BC nam 2007 (UB)_Ke hoach nam 2013 nguon MT(theo doi) den 31-5-13 2 4" xfId="10019"/>
    <cellStyle name="1_BC nam 2007 (UB)_Ke hoach nam 2013 nguon MT(theo doi) den 31-5-13 3" xfId="10020"/>
    <cellStyle name="1_BC nam 2007 (UB)_Ke hoach nam 2013 nguon MT(theo doi) den 31-5-13 4" xfId="10021"/>
    <cellStyle name="1_BC nam 2007 (UB)_Ke hoach nam 2013 nguon MT(theo doi) den 31-5-13 5" xfId="10022"/>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3" xfId="10027"/>
    <cellStyle name="1_BC nam 2007 (UB)_pvhung.skhdt 20117113152041 Danh muc cong trinh trong diem 2 2 4" xfId="10028"/>
    <cellStyle name="1_BC nam 2007 (UB)_pvhung.skhdt 20117113152041 Danh muc cong trinh trong diem 2 3" xfId="10029"/>
    <cellStyle name="1_BC nam 2007 (UB)_pvhung.skhdt 20117113152041 Danh muc cong trinh trong diem 2 4" xfId="10030"/>
    <cellStyle name="1_BC nam 2007 (UB)_pvhung.skhdt 20117113152041 Danh muc cong trinh trong diem 2 5" xfId="10031"/>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3" xfId="10034"/>
    <cellStyle name="1_BC nam 2007 (UB)_pvhung.skhdt 20117113152041 Danh muc cong trinh trong diem 3 4" xfId="10035"/>
    <cellStyle name="1_BC nam 2007 (UB)_pvhung.skhdt 20117113152041 Danh muc cong trinh trong diem 4" xfId="10036"/>
    <cellStyle name="1_BC nam 2007 (UB)_pvhung.skhdt 20117113152041 Danh muc cong trinh trong diem 5" xfId="10037"/>
    <cellStyle name="1_BC nam 2007 (UB)_pvhung.skhdt 20117113152041 Danh muc cong trinh trong diem 6" xfId="10038"/>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3" xfId="10043"/>
    <cellStyle name="1_BC nam 2007 (UB)_pvhung.skhdt 20117113152041 Danh muc cong trinh trong diem_BC von DTPT 6 thang 2012 2 2 4" xfId="10044"/>
    <cellStyle name="1_BC nam 2007 (UB)_pvhung.skhdt 20117113152041 Danh muc cong trinh trong diem_BC von DTPT 6 thang 2012 2 3" xfId="10045"/>
    <cellStyle name="1_BC nam 2007 (UB)_pvhung.skhdt 20117113152041 Danh muc cong trinh trong diem_BC von DTPT 6 thang 2012 2 4" xfId="10046"/>
    <cellStyle name="1_BC nam 2007 (UB)_pvhung.skhdt 20117113152041 Danh muc cong trinh trong diem_BC von DTPT 6 thang 2012 2 5" xfId="10047"/>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3" xfId="10050"/>
    <cellStyle name="1_BC nam 2007 (UB)_pvhung.skhdt 20117113152041 Danh muc cong trinh trong diem_BC von DTPT 6 thang 2012 3 4" xfId="10051"/>
    <cellStyle name="1_BC nam 2007 (UB)_pvhung.skhdt 20117113152041 Danh muc cong trinh trong diem_BC von DTPT 6 thang 2012 4" xfId="10052"/>
    <cellStyle name="1_BC nam 2007 (UB)_pvhung.skhdt 20117113152041 Danh muc cong trinh trong diem_BC von DTPT 6 thang 2012 5" xfId="10053"/>
    <cellStyle name="1_BC nam 2007 (UB)_pvhung.skhdt 20117113152041 Danh muc cong trinh trong diem_BC von DTPT 6 thang 2012 6" xfId="10054"/>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3" xfId="10059"/>
    <cellStyle name="1_BC nam 2007 (UB)_pvhung.skhdt 20117113152041 Danh muc cong trinh trong diem_Bieu du thao QD von ho tro co MT 2 2 4" xfId="10060"/>
    <cellStyle name="1_BC nam 2007 (UB)_pvhung.skhdt 20117113152041 Danh muc cong trinh trong diem_Bieu du thao QD von ho tro co MT 2 3" xfId="10061"/>
    <cellStyle name="1_BC nam 2007 (UB)_pvhung.skhdt 20117113152041 Danh muc cong trinh trong diem_Bieu du thao QD von ho tro co MT 2 4" xfId="10062"/>
    <cellStyle name="1_BC nam 2007 (UB)_pvhung.skhdt 20117113152041 Danh muc cong trinh trong diem_Bieu du thao QD von ho tro co MT 2 5" xfId="10063"/>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3" xfId="10066"/>
    <cellStyle name="1_BC nam 2007 (UB)_pvhung.skhdt 20117113152041 Danh muc cong trinh trong diem_Bieu du thao QD von ho tro co MT 3 4" xfId="10067"/>
    <cellStyle name="1_BC nam 2007 (UB)_pvhung.skhdt 20117113152041 Danh muc cong trinh trong diem_Bieu du thao QD von ho tro co MT 4" xfId="10068"/>
    <cellStyle name="1_BC nam 2007 (UB)_pvhung.skhdt 20117113152041 Danh muc cong trinh trong diem_Bieu du thao QD von ho tro co MT 5" xfId="10069"/>
    <cellStyle name="1_BC nam 2007 (UB)_pvhung.skhdt 20117113152041 Danh muc cong trinh trong diem_Bieu du thao QD von ho tro co MT 6" xfId="10070"/>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3" xfId="10075"/>
    <cellStyle name="1_BC nam 2007 (UB)_pvhung.skhdt 20117113152041 Danh muc cong trinh trong diem_Ke hoach 2012 (theo doi) 2 2 4" xfId="10076"/>
    <cellStyle name="1_BC nam 2007 (UB)_pvhung.skhdt 20117113152041 Danh muc cong trinh trong diem_Ke hoach 2012 (theo doi) 2 3" xfId="10077"/>
    <cellStyle name="1_BC nam 2007 (UB)_pvhung.skhdt 20117113152041 Danh muc cong trinh trong diem_Ke hoach 2012 (theo doi) 2 4" xfId="10078"/>
    <cellStyle name="1_BC nam 2007 (UB)_pvhung.skhdt 20117113152041 Danh muc cong trinh trong diem_Ke hoach 2012 (theo doi) 2 5" xfId="10079"/>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3" xfId="10082"/>
    <cellStyle name="1_BC nam 2007 (UB)_pvhung.skhdt 20117113152041 Danh muc cong trinh trong diem_Ke hoach 2012 (theo doi) 3 4" xfId="10083"/>
    <cellStyle name="1_BC nam 2007 (UB)_pvhung.skhdt 20117113152041 Danh muc cong trinh trong diem_Ke hoach 2012 (theo doi) 4" xfId="10084"/>
    <cellStyle name="1_BC nam 2007 (UB)_pvhung.skhdt 20117113152041 Danh muc cong trinh trong diem_Ke hoach 2012 (theo doi) 5" xfId="10085"/>
    <cellStyle name="1_BC nam 2007 (UB)_pvhung.skhdt 20117113152041 Danh muc cong trinh trong diem_Ke hoach 2012 (theo doi) 6" xfId="10086"/>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3" xfId="10091"/>
    <cellStyle name="1_BC nam 2007 (UB)_pvhung.skhdt 20117113152041 Danh muc cong trinh trong diem_Ke hoach 2012 theo doi (giai ngan 30.6.12) 2 2 4" xfId="10092"/>
    <cellStyle name="1_BC nam 2007 (UB)_pvhung.skhdt 20117113152041 Danh muc cong trinh trong diem_Ke hoach 2012 theo doi (giai ngan 30.6.12) 2 3" xfId="10093"/>
    <cellStyle name="1_BC nam 2007 (UB)_pvhung.skhdt 20117113152041 Danh muc cong trinh trong diem_Ke hoach 2012 theo doi (giai ngan 30.6.12) 2 4" xfId="10094"/>
    <cellStyle name="1_BC nam 2007 (UB)_pvhung.skhdt 20117113152041 Danh muc cong trinh trong diem_Ke hoach 2012 theo doi (giai ngan 30.6.12) 2 5" xfId="10095"/>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3" xfId="10098"/>
    <cellStyle name="1_BC nam 2007 (UB)_pvhung.skhdt 20117113152041 Danh muc cong trinh trong diem_Ke hoach 2012 theo doi (giai ngan 30.6.12) 3 4" xfId="10099"/>
    <cellStyle name="1_BC nam 2007 (UB)_pvhung.skhdt 20117113152041 Danh muc cong trinh trong diem_Ke hoach 2012 theo doi (giai ngan 30.6.12) 4" xfId="10100"/>
    <cellStyle name="1_BC nam 2007 (UB)_pvhung.skhdt 20117113152041 Danh muc cong trinh trong diem_Ke hoach 2012 theo doi (giai ngan 30.6.12) 5" xfId="10101"/>
    <cellStyle name="1_BC nam 2007 (UB)_pvhung.skhdt 20117113152041 Danh muc cong trinh trong diem_Ke hoach 2012 theo doi (giai ngan 30.6.12) 6" xfId="10102"/>
    <cellStyle name="1_BC nam 2007 (UB)_Tong hop so lieu" xfId="10103"/>
    <cellStyle name="1_BC nam 2007 (UB)_Tong hop so lieu 2" xfId="10104"/>
    <cellStyle name="1_BC nam 2007 (UB)_Tong hop so lieu 2 2" xfId="10105"/>
    <cellStyle name="1_BC nam 2007 (UB)_Tong hop so lieu 2 3" xfId="10106"/>
    <cellStyle name="1_BC nam 2007 (UB)_Tong hop so lieu 2 4" xfId="10107"/>
    <cellStyle name="1_BC nam 2007 (UB)_Tong hop so lieu 3" xfId="10108"/>
    <cellStyle name="1_BC nam 2007 (UB)_Tong hop so lieu 4" xfId="10109"/>
    <cellStyle name="1_BC nam 2007 (UB)_Tong hop so lieu 5" xfId="10110"/>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3" xfId="10114"/>
    <cellStyle name="1_BC nam 2007 (UB)_Tong hop so lieu_BC cong trinh trong diem 2 4" xfId="10115"/>
    <cellStyle name="1_BC nam 2007 (UB)_Tong hop so lieu_BC cong trinh trong diem 3" xfId="10116"/>
    <cellStyle name="1_BC nam 2007 (UB)_Tong hop so lieu_BC cong trinh trong diem 4" xfId="10117"/>
    <cellStyle name="1_BC nam 2007 (UB)_Tong hop so lieu_BC cong trinh trong diem 5" xfId="10118"/>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3" xfId="10122"/>
    <cellStyle name="1_BC nam 2007 (UB)_Tong hop so lieu_BC cong trinh trong diem_BC von DTPT 6 thang 2012 2 4" xfId="10123"/>
    <cellStyle name="1_BC nam 2007 (UB)_Tong hop so lieu_BC cong trinh trong diem_BC von DTPT 6 thang 2012 3" xfId="10124"/>
    <cellStyle name="1_BC nam 2007 (UB)_Tong hop so lieu_BC cong trinh trong diem_BC von DTPT 6 thang 2012 4" xfId="10125"/>
    <cellStyle name="1_BC nam 2007 (UB)_Tong hop so lieu_BC cong trinh trong diem_BC von DTPT 6 thang 2012 5" xfId="10126"/>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3" xfId="10130"/>
    <cellStyle name="1_BC nam 2007 (UB)_Tong hop so lieu_BC cong trinh trong diem_Bieu du thao QD von ho tro co MT 2 4" xfId="10131"/>
    <cellStyle name="1_BC nam 2007 (UB)_Tong hop so lieu_BC cong trinh trong diem_Bieu du thao QD von ho tro co MT 3" xfId="10132"/>
    <cellStyle name="1_BC nam 2007 (UB)_Tong hop so lieu_BC cong trinh trong diem_Bieu du thao QD von ho tro co MT 4" xfId="10133"/>
    <cellStyle name="1_BC nam 2007 (UB)_Tong hop so lieu_BC cong trinh trong diem_Bieu du thao QD von ho tro co MT 5" xfId="10134"/>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3" xfId="10138"/>
    <cellStyle name="1_BC nam 2007 (UB)_Tong hop so lieu_BC cong trinh trong diem_Ke hoach 2012 (theo doi) 2 4" xfId="10139"/>
    <cellStyle name="1_BC nam 2007 (UB)_Tong hop so lieu_BC cong trinh trong diem_Ke hoach 2012 (theo doi) 3" xfId="10140"/>
    <cellStyle name="1_BC nam 2007 (UB)_Tong hop so lieu_BC cong trinh trong diem_Ke hoach 2012 (theo doi) 4" xfId="10141"/>
    <cellStyle name="1_BC nam 2007 (UB)_Tong hop so lieu_BC cong trinh trong diem_Ke hoach 2012 (theo doi) 5" xfId="10142"/>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3" xfId="10146"/>
    <cellStyle name="1_BC nam 2007 (UB)_Tong hop so lieu_BC cong trinh trong diem_Ke hoach 2012 theo doi (giai ngan 30.6.12) 2 4" xfId="10147"/>
    <cellStyle name="1_BC nam 2007 (UB)_Tong hop so lieu_BC cong trinh trong diem_Ke hoach 2012 theo doi (giai ngan 30.6.12) 3" xfId="10148"/>
    <cellStyle name="1_BC nam 2007 (UB)_Tong hop so lieu_BC cong trinh trong diem_Ke hoach 2012 theo doi (giai ngan 30.6.12) 4" xfId="10149"/>
    <cellStyle name="1_BC nam 2007 (UB)_Tong hop so lieu_BC cong trinh trong diem_Ke hoach 2012 theo doi (giai ngan 30.6.12) 5" xfId="10150"/>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3" xfId="10154"/>
    <cellStyle name="1_BC nam 2007 (UB)_Tong hop so lieu_BC von DTPT 6 thang 2012 2 4" xfId="10155"/>
    <cellStyle name="1_BC nam 2007 (UB)_Tong hop so lieu_BC von DTPT 6 thang 2012 3" xfId="10156"/>
    <cellStyle name="1_BC nam 2007 (UB)_Tong hop so lieu_BC von DTPT 6 thang 2012 4" xfId="10157"/>
    <cellStyle name="1_BC nam 2007 (UB)_Tong hop so lieu_BC von DTPT 6 thang 2012 5" xfId="10158"/>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3" xfId="10162"/>
    <cellStyle name="1_BC nam 2007 (UB)_Tong hop so lieu_Bieu du thao QD von ho tro co MT 2 4" xfId="10163"/>
    <cellStyle name="1_BC nam 2007 (UB)_Tong hop so lieu_Bieu du thao QD von ho tro co MT 3" xfId="10164"/>
    <cellStyle name="1_BC nam 2007 (UB)_Tong hop so lieu_Bieu du thao QD von ho tro co MT 4" xfId="10165"/>
    <cellStyle name="1_BC nam 2007 (UB)_Tong hop so lieu_Bieu du thao QD von ho tro co MT 5" xfId="10166"/>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3" xfId="10170"/>
    <cellStyle name="1_BC nam 2007 (UB)_Tong hop so lieu_Ke hoach 2012 (theo doi) 2 4" xfId="10171"/>
    <cellStyle name="1_BC nam 2007 (UB)_Tong hop so lieu_Ke hoach 2012 (theo doi) 3" xfId="10172"/>
    <cellStyle name="1_BC nam 2007 (UB)_Tong hop so lieu_Ke hoach 2012 (theo doi) 4" xfId="10173"/>
    <cellStyle name="1_BC nam 2007 (UB)_Tong hop so lieu_Ke hoach 2012 (theo doi) 5" xfId="10174"/>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3" xfId="10178"/>
    <cellStyle name="1_BC nam 2007 (UB)_Tong hop so lieu_Ke hoach 2012 theo doi (giai ngan 30.6.12) 2 4" xfId="10179"/>
    <cellStyle name="1_BC nam 2007 (UB)_Tong hop so lieu_Ke hoach 2012 theo doi (giai ngan 30.6.12) 3" xfId="10180"/>
    <cellStyle name="1_BC nam 2007 (UB)_Tong hop so lieu_Ke hoach 2012 theo doi (giai ngan 30.6.12) 4" xfId="10181"/>
    <cellStyle name="1_BC nam 2007 (UB)_Tong hop so lieu_Ke hoach 2012 theo doi (giai ngan 30.6.12) 5" xfId="10182"/>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3" xfId="10186"/>
    <cellStyle name="1_BC nam 2007 (UB)_Tong hop so lieu_pvhung.skhdt 20117113152041 Danh muc cong trinh trong diem 2 4" xfId="10187"/>
    <cellStyle name="1_BC nam 2007 (UB)_Tong hop so lieu_pvhung.skhdt 20117113152041 Danh muc cong trinh trong diem 3" xfId="10188"/>
    <cellStyle name="1_BC nam 2007 (UB)_Tong hop so lieu_pvhung.skhdt 20117113152041 Danh muc cong trinh trong diem 4" xfId="10189"/>
    <cellStyle name="1_BC nam 2007 (UB)_Tong hop so lieu_pvhung.skhdt 20117113152041 Danh muc cong trinh trong diem 5" xfId="10190"/>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3" xfId="10194"/>
    <cellStyle name="1_BC nam 2007 (UB)_Tong hop so lieu_pvhung.skhdt 20117113152041 Danh muc cong trinh trong diem_BC von DTPT 6 thang 2012 2 4" xfId="10195"/>
    <cellStyle name="1_BC nam 2007 (UB)_Tong hop so lieu_pvhung.skhdt 20117113152041 Danh muc cong trinh trong diem_BC von DTPT 6 thang 2012 3" xfId="10196"/>
    <cellStyle name="1_BC nam 2007 (UB)_Tong hop so lieu_pvhung.skhdt 20117113152041 Danh muc cong trinh trong diem_BC von DTPT 6 thang 2012 4" xfId="10197"/>
    <cellStyle name="1_BC nam 2007 (UB)_Tong hop so lieu_pvhung.skhdt 20117113152041 Danh muc cong trinh trong diem_BC von DTPT 6 thang 2012 5" xfId="10198"/>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5" xfId="10206"/>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3" xfId="10210"/>
    <cellStyle name="1_BC nam 2007 (UB)_Tong hop so lieu_pvhung.skhdt 20117113152041 Danh muc cong trinh trong diem_Ke hoach 2012 (theo doi) 2 4" xfId="10211"/>
    <cellStyle name="1_BC nam 2007 (UB)_Tong hop so lieu_pvhung.skhdt 20117113152041 Danh muc cong trinh trong diem_Ke hoach 2012 (theo doi) 3" xfId="10212"/>
    <cellStyle name="1_BC nam 2007 (UB)_Tong hop so lieu_pvhung.skhdt 20117113152041 Danh muc cong trinh trong diem_Ke hoach 2012 (theo doi) 4" xfId="10213"/>
    <cellStyle name="1_BC nam 2007 (UB)_Tong hop so lieu_pvhung.skhdt 20117113152041 Danh muc cong trinh trong diem_Ke hoach 2012 (theo doi) 5" xfId="10214"/>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5" xfId="10222"/>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3" xfId="10226"/>
    <cellStyle name="1_BC nam 2007 (UB)_Tong hop theo doi von TPCP (BC) 2 4" xfId="10227"/>
    <cellStyle name="1_BC nam 2007 (UB)_Tong hop theo doi von TPCP (BC) 3" xfId="10228"/>
    <cellStyle name="1_BC nam 2007 (UB)_Tong hop theo doi von TPCP (BC) 4" xfId="10229"/>
    <cellStyle name="1_BC nam 2007 (UB)_Tong hop theo doi von TPCP (BC) 5" xfId="10230"/>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3" xfId="10234"/>
    <cellStyle name="1_BC nam 2007 (UB)_Tong hop theo doi von TPCP (BC)_BC von DTPT 6 thang 2012 2 4" xfId="10235"/>
    <cellStyle name="1_BC nam 2007 (UB)_Tong hop theo doi von TPCP (BC)_BC von DTPT 6 thang 2012 3" xfId="10236"/>
    <cellStyle name="1_BC nam 2007 (UB)_Tong hop theo doi von TPCP (BC)_BC von DTPT 6 thang 2012 4" xfId="10237"/>
    <cellStyle name="1_BC nam 2007 (UB)_Tong hop theo doi von TPCP (BC)_BC von DTPT 6 thang 2012 5" xfId="10238"/>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3" xfId="10242"/>
    <cellStyle name="1_BC nam 2007 (UB)_Tong hop theo doi von TPCP (BC)_Bieu du thao QD von ho tro co MT 2 4" xfId="10243"/>
    <cellStyle name="1_BC nam 2007 (UB)_Tong hop theo doi von TPCP (BC)_Bieu du thao QD von ho tro co MT 3" xfId="10244"/>
    <cellStyle name="1_BC nam 2007 (UB)_Tong hop theo doi von TPCP (BC)_Bieu du thao QD von ho tro co MT 4" xfId="10245"/>
    <cellStyle name="1_BC nam 2007 (UB)_Tong hop theo doi von TPCP (BC)_Bieu du thao QD von ho tro co MT 5" xfId="10246"/>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3" xfId="10250"/>
    <cellStyle name="1_BC nam 2007 (UB)_Tong hop theo doi von TPCP (BC)_Ke hoach 2012 (theo doi) 2 4" xfId="10251"/>
    <cellStyle name="1_BC nam 2007 (UB)_Tong hop theo doi von TPCP (BC)_Ke hoach 2012 (theo doi) 3" xfId="10252"/>
    <cellStyle name="1_BC nam 2007 (UB)_Tong hop theo doi von TPCP (BC)_Ke hoach 2012 (theo doi) 4" xfId="10253"/>
    <cellStyle name="1_BC nam 2007 (UB)_Tong hop theo doi von TPCP (BC)_Ke hoach 2012 (theo doi) 5" xfId="10254"/>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3" xfId="10258"/>
    <cellStyle name="1_BC nam 2007 (UB)_Tong hop theo doi von TPCP (BC)_Ke hoach 2012 theo doi (giai ngan 30.6.12) 2 4" xfId="10259"/>
    <cellStyle name="1_BC nam 2007 (UB)_Tong hop theo doi von TPCP (BC)_Ke hoach 2012 theo doi (giai ngan 30.6.12) 3" xfId="10260"/>
    <cellStyle name="1_BC nam 2007 (UB)_Tong hop theo doi von TPCP (BC)_Ke hoach 2012 theo doi (giai ngan 30.6.12) 4" xfId="10261"/>
    <cellStyle name="1_BC nam 2007 (UB)_Tong hop theo doi von TPCP (BC)_Ke hoach 2012 theo doi (giai ngan 30.6.12) 5" xfId="10262"/>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5" xfId="10270"/>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3" xfId="10276"/>
    <cellStyle name="1_BC von DTPT 6 thang 2012 2 4" xfId="10277"/>
    <cellStyle name="1_BC von DTPT 6 thang 2012 3" xfId="10278"/>
    <cellStyle name="1_BC von DTPT 6 thang 2012 4" xfId="10279"/>
    <cellStyle name="1_BC von DTPT 6 thang 2012 5" xfId="10280"/>
    <cellStyle name="1_Bieu 01 UB(hung)" xfId="10281"/>
    <cellStyle name="1_Bieu 01 UB(hung) 2" xfId="10282"/>
    <cellStyle name="1_Bieu 01 UB(hung) 2 2" xfId="10283"/>
    <cellStyle name="1_Bieu 01 UB(hung) 2 2 2" xfId="10284"/>
    <cellStyle name="1_Bieu 01 UB(hung) 2 2 3" xfId="10285"/>
    <cellStyle name="1_Bieu 01 UB(hung) 2 2 4" xfId="10286"/>
    <cellStyle name="1_Bieu 01 UB(hung) 2 3" xfId="10287"/>
    <cellStyle name="1_Bieu 01 UB(hung) 2 4" xfId="10288"/>
    <cellStyle name="1_Bieu 01 UB(hung) 2 5" xfId="10289"/>
    <cellStyle name="1_Bieu 01 UB(hung) 3" xfId="10290"/>
    <cellStyle name="1_Bieu 01 UB(hung) 3 2" xfId="10291"/>
    <cellStyle name="1_Bieu 01 UB(hung) 3 3" xfId="10292"/>
    <cellStyle name="1_Bieu 01 UB(hung) 3 4" xfId="10293"/>
    <cellStyle name="1_Bieu 01 UB(hung) 4" xfId="10294"/>
    <cellStyle name="1_Bieu 01 UB(hung) 5" xfId="10295"/>
    <cellStyle name="1_Bieu 01 UB(hung) 6" xfId="10296"/>
    <cellStyle name="1_Bieu du thao QD von ho tro co MT" xfId="10297"/>
    <cellStyle name="1_Bieu du thao QD von ho tro co MT 2" xfId="10298"/>
    <cellStyle name="1_Bieu du thao QD von ho tro co MT 2 2" xfId="10299"/>
    <cellStyle name="1_Bieu du thao QD von ho tro co MT 2 3" xfId="10300"/>
    <cellStyle name="1_Bieu du thao QD von ho tro co MT 2 4" xfId="10301"/>
    <cellStyle name="1_Bieu du thao QD von ho tro co MT 3" xfId="10302"/>
    <cellStyle name="1_Bieu du thao QD von ho tro co MT 4" xfId="10303"/>
    <cellStyle name="1_Bieu du thao QD von ho tro co MT 5" xfId="10304"/>
    <cellStyle name="1_Bieu1" xfId="10305"/>
    <cellStyle name="1_Bieu4HTMT" xfId="1151"/>
    <cellStyle name="1_Book1" xfId="1152"/>
    <cellStyle name="1_Book1_1" xfId="1153"/>
    <cellStyle name="1_Book1_1 2" xfId="10306"/>
    <cellStyle name="1_Book1_1 2 2" xfId="10307"/>
    <cellStyle name="1_Book1_1 2 3" xfId="10308"/>
    <cellStyle name="1_Book1_1 2 4" xfId="10309"/>
    <cellStyle name="1_Book1_1 3" xfId="10310"/>
    <cellStyle name="1_Book1_1 4" xfId="10311"/>
    <cellStyle name="1_Book1_1 5" xfId="10312"/>
    <cellStyle name="1_Book1_1 Bieu 6 thang nam 2011" xfId="10313"/>
    <cellStyle name="1_Book1_1 Bieu 6 thang nam 2011 2" xfId="10314"/>
    <cellStyle name="1_Book1_1 Bieu 6 thang nam 2011_BC von DTPT 6 thang 2012" xfId="10315"/>
    <cellStyle name="1_Book1_1 Bieu 6 thang nam 2011_BC von DTPT 6 thang 2012 2" xfId="10316"/>
    <cellStyle name="1_Book1_1 Bieu 6 thang nam 2011_Bieu du thao QD von ho tro co MT" xfId="10317"/>
    <cellStyle name="1_Book1_1 Bieu 6 thang nam 2011_Bieu du thao QD von ho tro co MT 2" xfId="10318"/>
    <cellStyle name="1_Book1_1 Bieu 6 thang nam 2011_Ke hoach 2012 (theo doi)" xfId="10319"/>
    <cellStyle name="1_Book1_1 Bieu 6 thang nam 2011_Ke hoach 2012 (theo doi) 2" xfId="10320"/>
    <cellStyle name="1_Book1_1 Bieu 6 thang nam 2011_Ke hoach 2012 theo doi (giai ngan 30.6.12)" xfId="10321"/>
    <cellStyle name="1_Book1_1 Bieu 6 thang nam 2011_Ke hoach 2012 theo doi (giai ngan 30.6.12) 2" xfId="10322"/>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3" xfId="10327"/>
    <cellStyle name="1_Book1_1_Bao cao tinh hinh thuc hien KH 2009 den 31-01-10 2 2 4" xfId="10328"/>
    <cellStyle name="1_Book1_1_Bao cao tinh hinh thuc hien KH 2009 den 31-01-10 2 3" xfId="10329"/>
    <cellStyle name="1_Book1_1_Bao cao tinh hinh thuc hien KH 2009 den 31-01-10 2 4" xfId="10330"/>
    <cellStyle name="1_Book1_1_Bao cao tinh hinh thuc hien KH 2009 den 31-01-10 2 5" xfId="10331"/>
    <cellStyle name="1_Book1_1_Bao cao tinh hinh thuc hien KH 2009 den 31-01-10 3" xfId="10332"/>
    <cellStyle name="1_Book1_1_Bao cao tinh hinh thuc hien KH 2009 den 31-01-10 3 2" xfId="10333"/>
    <cellStyle name="1_Book1_1_Bao cao tinh hinh thuc hien KH 2009 den 31-01-10 3 3" xfId="10334"/>
    <cellStyle name="1_Book1_1_Bao cao tinh hinh thuc hien KH 2009 den 31-01-10 3 4" xfId="10335"/>
    <cellStyle name="1_Book1_1_Bao cao tinh hinh thuc hien KH 2009 den 31-01-10 4" xfId="10336"/>
    <cellStyle name="1_Book1_1_Bao cao tinh hinh thuc hien KH 2009 den 31-01-10 5" xfId="10337"/>
    <cellStyle name="1_Book1_1_Bao cao tinh hinh thuc hien KH 2009 den 31-01-10 6" xfId="10338"/>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3" xfId="10343"/>
    <cellStyle name="1_Book1_1_Bao cao tinh hinh thuc hien KH 2009 den 31-01-10_BC von DTPT 6 thang 2012 2 2 4" xfId="10344"/>
    <cellStyle name="1_Book1_1_Bao cao tinh hinh thuc hien KH 2009 den 31-01-10_BC von DTPT 6 thang 2012 2 3" xfId="10345"/>
    <cellStyle name="1_Book1_1_Bao cao tinh hinh thuc hien KH 2009 den 31-01-10_BC von DTPT 6 thang 2012 2 4" xfId="10346"/>
    <cellStyle name="1_Book1_1_Bao cao tinh hinh thuc hien KH 2009 den 31-01-10_BC von DTPT 6 thang 2012 2 5" xfId="10347"/>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3" xfId="10350"/>
    <cellStyle name="1_Book1_1_Bao cao tinh hinh thuc hien KH 2009 den 31-01-10_BC von DTPT 6 thang 2012 3 4" xfId="10351"/>
    <cellStyle name="1_Book1_1_Bao cao tinh hinh thuc hien KH 2009 den 31-01-10_BC von DTPT 6 thang 2012 4" xfId="10352"/>
    <cellStyle name="1_Book1_1_Bao cao tinh hinh thuc hien KH 2009 den 31-01-10_BC von DTPT 6 thang 2012 5" xfId="10353"/>
    <cellStyle name="1_Book1_1_Bao cao tinh hinh thuc hien KH 2009 den 31-01-10_BC von DTPT 6 thang 2012 6" xfId="10354"/>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3" xfId="10359"/>
    <cellStyle name="1_Book1_1_Bao cao tinh hinh thuc hien KH 2009 den 31-01-10_Bieu du thao QD von ho tro co MT 2 2 4" xfId="10360"/>
    <cellStyle name="1_Book1_1_Bao cao tinh hinh thuc hien KH 2009 den 31-01-10_Bieu du thao QD von ho tro co MT 2 3" xfId="10361"/>
    <cellStyle name="1_Book1_1_Bao cao tinh hinh thuc hien KH 2009 den 31-01-10_Bieu du thao QD von ho tro co MT 2 4" xfId="10362"/>
    <cellStyle name="1_Book1_1_Bao cao tinh hinh thuc hien KH 2009 den 31-01-10_Bieu du thao QD von ho tro co MT 2 5" xfId="10363"/>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3" xfId="10366"/>
    <cellStyle name="1_Book1_1_Bao cao tinh hinh thuc hien KH 2009 den 31-01-10_Bieu du thao QD von ho tro co MT 3 4" xfId="10367"/>
    <cellStyle name="1_Book1_1_Bao cao tinh hinh thuc hien KH 2009 den 31-01-10_Bieu du thao QD von ho tro co MT 4" xfId="10368"/>
    <cellStyle name="1_Book1_1_Bao cao tinh hinh thuc hien KH 2009 den 31-01-10_Bieu du thao QD von ho tro co MT 5" xfId="10369"/>
    <cellStyle name="1_Book1_1_Bao cao tinh hinh thuc hien KH 2009 den 31-01-10_Bieu du thao QD von ho tro co MT 6" xfId="10370"/>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3" xfId="10375"/>
    <cellStyle name="1_Book1_1_Bao cao tinh hinh thuc hien KH 2009 den 31-01-10_Ke hoach 2012 (theo doi) 2 2 4" xfId="10376"/>
    <cellStyle name="1_Book1_1_Bao cao tinh hinh thuc hien KH 2009 den 31-01-10_Ke hoach 2012 (theo doi) 2 3" xfId="10377"/>
    <cellStyle name="1_Book1_1_Bao cao tinh hinh thuc hien KH 2009 den 31-01-10_Ke hoach 2012 (theo doi) 2 4" xfId="10378"/>
    <cellStyle name="1_Book1_1_Bao cao tinh hinh thuc hien KH 2009 den 31-01-10_Ke hoach 2012 (theo doi) 2 5" xfId="10379"/>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3" xfId="10382"/>
    <cellStyle name="1_Book1_1_Bao cao tinh hinh thuc hien KH 2009 den 31-01-10_Ke hoach 2012 (theo doi) 3 4" xfId="10383"/>
    <cellStyle name="1_Book1_1_Bao cao tinh hinh thuc hien KH 2009 den 31-01-10_Ke hoach 2012 (theo doi) 4" xfId="10384"/>
    <cellStyle name="1_Book1_1_Bao cao tinh hinh thuc hien KH 2009 den 31-01-10_Ke hoach 2012 (theo doi) 5" xfId="10385"/>
    <cellStyle name="1_Book1_1_Bao cao tinh hinh thuc hien KH 2009 den 31-01-10_Ke hoach 2012 (theo doi) 6" xfId="10386"/>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3" xfId="10391"/>
    <cellStyle name="1_Book1_1_Bao cao tinh hinh thuc hien KH 2009 den 31-01-10_Ke hoach 2012 theo doi (giai ngan 30.6.12) 2 2 4" xfId="10392"/>
    <cellStyle name="1_Book1_1_Bao cao tinh hinh thuc hien KH 2009 den 31-01-10_Ke hoach 2012 theo doi (giai ngan 30.6.12) 2 3" xfId="10393"/>
    <cellStyle name="1_Book1_1_Bao cao tinh hinh thuc hien KH 2009 den 31-01-10_Ke hoach 2012 theo doi (giai ngan 30.6.12) 2 4" xfId="10394"/>
    <cellStyle name="1_Book1_1_Bao cao tinh hinh thuc hien KH 2009 den 31-01-10_Ke hoach 2012 theo doi (giai ngan 30.6.12) 2 5" xfId="10395"/>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3" xfId="10398"/>
    <cellStyle name="1_Book1_1_Bao cao tinh hinh thuc hien KH 2009 den 31-01-10_Ke hoach 2012 theo doi (giai ngan 30.6.12) 3 4" xfId="10399"/>
    <cellStyle name="1_Book1_1_Bao cao tinh hinh thuc hien KH 2009 den 31-01-10_Ke hoach 2012 theo doi (giai ngan 30.6.12) 4" xfId="10400"/>
    <cellStyle name="1_Book1_1_Bao cao tinh hinh thuc hien KH 2009 den 31-01-10_Ke hoach 2012 theo doi (giai ngan 30.6.12) 5" xfId="10401"/>
    <cellStyle name="1_Book1_1_Bao cao tinh hinh thuc hien KH 2009 den 31-01-10_Ke hoach 2012 theo doi (giai ngan 30.6.12) 6" xfId="10402"/>
    <cellStyle name="1_Book1_1_BC von DTPT 6 thang 2012" xfId="10403"/>
    <cellStyle name="1_Book1_1_BC von DTPT 6 thang 2012 2" xfId="10404"/>
    <cellStyle name="1_Book1_1_BC von DTPT 6 thang 2012 2 2" xfId="10405"/>
    <cellStyle name="1_Book1_1_BC von DTPT 6 thang 2012 2 3" xfId="10406"/>
    <cellStyle name="1_Book1_1_BC von DTPT 6 thang 2012 2 4" xfId="10407"/>
    <cellStyle name="1_Book1_1_BC von DTPT 6 thang 2012 3" xfId="10408"/>
    <cellStyle name="1_Book1_1_BC von DTPT 6 thang 2012 4" xfId="10409"/>
    <cellStyle name="1_Book1_1_BC von DTPT 6 thang 2012 5" xfId="10410"/>
    <cellStyle name="1_Book1_1_Bieu du thao QD von ho tro co MT" xfId="10411"/>
    <cellStyle name="1_Book1_1_Bieu du thao QD von ho tro co MT 2" xfId="10412"/>
    <cellStyle name="1_Book1_1_Bieu du thao QD von ho tro co MT 2 2" xfId="10413"/>
    <cellStyle name="1_Book1_1_Bieu du thao QD von ho tro co MT 2 3" xfId="10414"/>
    <cellStyle name="1_Book1_1_Bieu du thao QD von ho tro co MT 2 4" xfId="10415"/>
    <cellStyle name="1_Book1_1_Bieu du thao QD von ho tro co MT 3" xfId="10416"/>
    <cellStyle name="1_Book1_1_Bieu du thao QD von ho tro co MT 4" xfId="10417"/>
    <cellStyle name="1_Book1_1_Bieu du thao QD von ho tro co MT 5" xfId="10418"/>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3" xfId="10422"/>
    <cellStyle name="1_Book1_1_Book1 2 4" xfId="10423"/>
    <cellStyle name="1_Book1_1_Book1 3" xfId="10424"/>
    <cellStyle name="1_Book1_1_Book1 3 2" xfId="10425"/>
    <cellStyle name="1_Book1_1_Book1 3 3" xfId="10426"/>
    <cellStyle name="1_Book1_1_Book1 3 4" xfId="10427"/>
    <cellStyle name="1_Book1_1_Book1 4" xfId="10428"/>
    <cellStyle name="1_Book1_1_Book1 5" xfId="10429"/>
    <cellStyle name="1_Book1_1_Book1 6" xfId="10430"/>
    <cellStyle name="1_Book1_1_Book1_BC von DTPT 6 thang 2012" xfId="10431"/>
    <cellStyle name="1_Book1_1_Book1_BC von DTPT 6 thang 2012 2" xfId="10432"/>
    <cellStyle name="1_Book1_1_Book1_BC von DTPT 6 thang 2012 2 2" xfId="10433"/>
    <cellStyle name="1_Book1_1_Book1_BC von DTPT 6 thang 2012 2 3" xfId="10434"/>
    <cellStyle name="1_Book1_1_Book1_BC von DTPT 6 thang 2012 2 4" xfId="10435"/>
    <cellStyle name="1_Book1_1_Book1_BC von DTPT 6 thang 2012 3" xfId="10436"/>
    <cellStyle name="1_Book1_1_Book1_BC von DTPT 6 thang 2012 3 2" xfId="10437"/>
    <cellStyle name="1_Book1_1_Book1_BC von DTPT 6 thang 2012 3 3" xfId="10438"/>
    <cellStyle name="1_Book1_1_Book1_BC von DTPT 6 thang 2012 3 4" xfId="10439"/>
    <cellStyle name="1_Book1_1_Book1_BC von DTPT 6 thang 2012 4" xfId="10440"/>
    <cellStyle name="1_Book1_1_Book1_BC von DTPT 6 thang 2012 5" xfId="10441"/>
    <cellStyle name="1_Book1_1_Book1_BC von DTPT 6 thang 2012 6" xfId="10442"/>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3" xfId="10446"/>
    <cellStyle name="1_Book1_1_Book1_Bieu du thao QD von ho tro co MT 2 4" xfId="10447"/>
    <cellStyle name="1_Book1_1_Book1_Bieu du thao QD von ho tro co MT 3" xfId="10448"/>
    <cellStyle name="1_Book1_1_Book1_Bieu du thao QD von ho tro co MT 3 2" xfId="10449"/>
    <cellStyle name="1_Book1_1_Book1_Bieu du thao QD von ho tro co MT 3 3" xfId="10450"/>
    <cellStyle name="1_Book1_1_Book1_Bieu du thao QD von ho tro co MT 3 4" xfId="10451"/>
    <cellStyle name="1_Book1_1_Book1_Bieu du thao QD von ho tro co MT 4" xfId="10452"/>
    <cellStyle name="1_Book1_1_Book1_Bieu du thao QD von ho tro co MT 5" xfId="10453"/>
    <cellStyle name="1_Book1_1_Book1_Bieu du thao QD von ho tro co MT 6" xfId="10454"/>
    <cellStyle name="1_Book1_1_Book1_Hoan chinh KH 2012 (o nha)" xfId="10455"/>
    <cellStyle name="1_Book1_1_Book1_Hoan chinh KH 2012 (o nha) 2" xfId="10456"/>
    <cellStyle name="1_Book1_1_Book1_Hoan chinh KH 2012 (o nha) 2 2" xfId="10457"/>
    <cellStyle name="1_Book1_1_Book1_Hoan chinh KH 2012 (o nha) 2 3" xfId="10458"/>
    <cellStyle name="1_Book1_1_Book1_Hoan chinh KH 2012 (o nha) 2 4" xfId="10459"/>
    <cellStyle name="1_Book1_1_Book1_Hoan chinh KH 2012 (o nha) 3" xfId="10460"/>
    <cellStyle name="1_Book1_1_Book1_Hoan chinh KH 2012 (o nha) 3 2" xfId="10461"/>
    <cellStyle name="1_Book1_1_Book1_Hoan chinh KH 2012 (o nha) 3 3" xfId="10462"/>
    <cellStyle name="1_Book1_1_Book1_Hoan chinh KH 2012 (o nha) 3 4" xfId="10463"/>
    <cellStyle name="1_Book1_1_Book1_Hoan chinh KH 2012 (o nha) 4" xfId="10464"/>
    <cellStyle name="1_Book1_1_Book1_Hoan chinh KH 2012 (o nha) 5" xfId="10465"/>
    <cellStyle name="1_Book1_1_Book1_Hoan chinh KH 2012 (o nha) 6" xfId="10466"/>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3" xfId="10470"/>
    <cellStyle name="1_Book1_1_Book1_Hoan chinh KH 2012 (o nha)_Bao cao giai ngan quy I 2 4" xfId="10471"/>
    <cellStyle name="1_Book1_1_Book1_Hoan chinh KH 2012 (o nha)_Bao cao giai ngan quy I 3" xfId="10472"/>
    <cellStyle name="1_Book1_1_Book1_Hoan chinh KH 2012 (o nha)_Bao cao giai ngan quy I 3 2" xfId="10473"/>
    <cellStyle name="1_Book1_1_Book1_Hoan chinh KH 2012 (o nha)_Bao cao giai ngan quy I 3 3" xfId="10474"/>
    <cellStyle name="1_Book1_1_Book1_Hoan chinh KH 2012 (o nha)_Bao cao giai ngan quy I 3 4" xfId="10475"/>
    <cellStyle name="1_Book1_1_Book1_Hoan chinh KH 2012 (o nha)_Bao cao giai ngan quy I 4" xfId="10476"/>
    <cellStyle name="1_Book1_1_Book1_Hoan chinh KH 2012 (o nha)_Bao cao giai ngan quy I 5" xfId="10477"/>
    <cellStyle name="1_Book1_1_Book1_Hoan chinh KH 2012 (o nha)_Bao cao giai ngan quy I 6" xfId="10478"/>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3" xfId="10482"/>
    <cellStyle name="1_Book1_1_Book1_Hoan chinh KH 2012 (o nha)_BC von DTPT 6 thang 2012 2 4" xfId="10483"/>
    <cellStyle name="1_Book1_1_Book1_Hoan chinh KH 2012 (o nha)_BC von DTPT 6 thang 2012 3" xfId="10484"/>
    <cellStyle name="1_Book1_1_Book1_Hoan chinh KH 2012 (o nha)_BC von DTPT 6 thang 2012 3 2" xfId="10485"/>
    <cellStyle name="1_Book1_1_Book1_Hoan chinh KH 2012 (o nha)_BC von DTPT 6 thang 2012 3 3" xfId="10486"/>
    <cellStyle name="1_Book1_1_Book1_Hoan chinh KH 2012 (o nha)_BC von DTPT 6 thang 2012 3 4" xfId="10487"/>
    <cellStyle name="1_Book1_1_Book1_Hoan chinh KH 2012 (o nha)_BC von DTPT 6 thang 2012 4" xfId="10488"/>
    <cellStyle name="1_Book1_1_Book1_Hoan chinh KH 2012 (o nha)_BC von DTPT 6 thang 2012 5" xfId="10489"/>
    <cellStyle name="1_Book1_1_Book1_Hoan chinh KH 2012 (o nha)_BC von DTPT 6 thang 2012 6" xfId="10490"/>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3" xfId="10494"/>
    <cellStyle name="1_Book1_1_Book1_Hoan chinh KH 2012 (o nha)_Bieu du thao QD von ho tro co MT 2 4" xfId="10495"/>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3" xfId="10498"/>
    <cellStyle name="1_Book1_1_Book1_Hoan chinh KH 2012 (o nha)_Bieu du thao QD von ho tro co MT 3 4" xfId="10499"/>
    <cellStyle name="1_Book1_1_Book1_Hoan chinh KH 2012 (o nha)_Bieu du thao QD von ho tro co MT 4" xfId="10500"/>
    <cellStyle name="1_Book1_1_Book1_Hoan chinh KH 2012 (o nha)_Bieu du thao QD von ho tro co MT 5" xfId="10501"/>
    <cellStyle name="1_Book1_1_Book1_Hoan chinh KH 2012 (o nha)_Bieu du thao QD von ho tro co MT 6" xfId="10502"/>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3" xfId="10506"/>
    <cellStyle name="1_Book1_1_Book1_Hoan chinh KH 2012 (o nha)_Ke hoach 2012 theo doi (giai ngan 30.6.12) 2 4" xfId="10507"/>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3" xfId="10510"/>
    <cellStyle name="1_Book1_1_Book1_Hoan chinh KH 2012 (o nha)_Ke hoach 2012 theo doi (giai ngan 30.6.12) 3 4" xfId="10511"/>
    <cellStyle name="1_Book1_1_Book1_Hoan chinh KH 2012 (o nha)_Ke hoach 2012 theo doi (giai ngan 30.6.12) 4" xfId="10512"/>
    <cellStyle name="1_Book1_1_Book1_Hoan chinh KH 2012 (o nha)_Ke hoach 2012 theo doi (giai ngan 30.6.12) 5" xfId="10513"/>
    <cellStyle name="1_Book1_1_Book1_Hoan chinh KH 2012 (o nha)_Ke hoach 2012 theo doi (giai ngan 30.6.12) 6" xfId="10514"/>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3" xfId="10519"/>
    <cellStyle name="1_Book1_1_Book1_Hoan chinh KH 2012 Von ho tro co MT (chi tiet) 2 4" xfId="10520"/>
    <cellStyle name="1_Book1_1_Book1_Hoan chinh KH 2012 Von ho tro co MT (chi tiet) 3" xfId="10521"/>
    <cellStyle name="1_Book1_1_Book1_Hoan chinh KH 2012 Von ho tro co MT (chi tiet) 3 2" xfId="10522"/>
    <cellStyle name="1_Book1_1_Book1_Hoan chinh KH 2012 Von ho tro co MT (chi tiet) 3 3" xfId="10523"/>
    <cellStyle name="1_Book1_1_Book1_Hoan chinh KH 2012 Von ho tro co MT (chi tiet) 3 4" xfId="10524"/>
    <cellStyle name="1_Book1_1_Book1_Hoan chinh KH 2012 Von ho tro co MT (chi tiet) 4" xfId="10525"/>
    <cellStyle name="1_Book1_1_Book1_Hoan chinh KH 2012 Von ho tro co MT (chi tiet) 5" xfId="10526"/>
    <cellStyle name="1_Book1_1_Book1_Hoan chinh KH 2012 Von ho tro co MT (chi tiet) 6" xfId="10527"/>
    <cellStyle name="1_Book1_1_Book1_Hoan chinh KH 2012 Von ho tro co MT 10" xfId="10528"/>
    <cellStyle name="1_Book1_1_Book1_Hoan chinh KH 2012 Von ho tro co MT 10 2" xfId="10529"/>
    <cellStyle name="1_Book1_1_Book1_Hoan chinh KH 2012 Von ho tro co MT 10 3" xfId="10530"/>
    <cellStyle name="1_Book1_1_Book1_Hoan chinh KH 2012 Von ho tro co MT 10 4" xfId="10531"/>
    <cellStyle name="1_Book1_1_Book1_Hoan chinh KH 2012 Von ho tro co MT 11" xfId="10532"/>
    <cellStyle name="1_Book1_1_Book1_Hoan chinh KH 2012 Von ho tro co MT 11 2" xfId="10533"/>
    <cellStyle name="1_Book1_1_Book1_Hoan chinh KH 2012 Von ho tro co MT 11 3" xfId="10534"/>
    <cellStyle name="1_Book1_1_Book1_Hoan chinh KH 2012 Von ho tro co MT 11 4" xfId="10535"/>
    <cellStyle name="1_Book1_1_Book1_Hoan chinh KH 2012 Von ho tro co MT 12" xfId="10536"/>
    <cellStyle name="1_Book1_1_Book1_Hoan chinh KH 2012 Von ho tro co MT 12 2" xfId="10537"/>
    <cellStyle name="1_Book1_1_Book1_Hoan chinh KH 2012 Von ho tro co MT 12 3" xfId="10538"/>
    <cellStyle name="1_Book1_1_Book1_Hoan chinh KH 2012 Von ho tro co MT 12 4" xfId="10539"/>
    <cellStyle name="1_Book1_1_Book1_Hoan chinh KH 2012 Von ho tro co MT 13" xfId="10540"/>
    <cellStyle name="1_Book1_1_Book1_Hoan chinh KH 2012 Von ho tro co MT 13 2" xfId="10541"/>
    <cellStyle name="1_Book1_1_Book1_Hoan chinh KH 2012 Von ho tro co MT 13 3" xfId="10542"/>
    <cellStyle name="1_Book1_1_Book1_Hoan chinh KH 2012 Von ho tro co MT 13 4" xfId="10543"/>
    <cellStyle name="1_Book1_1_Book1_Hoan chinh KH 2012 Von ho tro co MT 14" xfId="10544"/>
    <cellStyle name="1_Book1_1_Book1_Hoan chinh KH 2012 Von ho tro co MT 14 2" xfId="10545"/>
    <cellStyle name="1_Book1_1_Book1_Hoan chinh KH 2012 Von ho tro co MT 14 3" xfId="10546"/>
    <cellStyle name="1_Book1_1_Book1_Hoan chinh KH 2012 Von ho tro co MT 14 4" xfId="10547"/>
    <cellStyle name="1_Book1_1_Book1_Hoan chinh KH 2012 Von ho tro co MT 15" xfId="10548"/>
    <cellStyle name="1_Book1_1_Book1_Hoan chinh KH 2012 Von ho tro co MT 15 2" xfId="10549"/>
    <cellStyle name="1_Book1_1_Book1_Hoan chinh KH 2012 Von ho tro co MT 15 3" xfId="10550"/>
    <cellStyle name="1_Book1_1_Book1_Hoan chinh KH 2012 Von ho tro co MT 15 4" xfId="10551"/>
    <cellStyle name="1_Book1_1_Book1_Hoan chinh KH 2012 Von ho tro co MT 16" xfId="10552"/>
    <cellStyle name="1_Book1_1_Book1_Hoan chinh KH 2012 Von ho tro co MT 16 2" xfId="10553"/>
    <cellStyle name="1_Book1_1_Book1_Hoan chinh KH 2012 Von ho tro co MT 16 3" xfId="10554"/>
    <cellStyle name="1_Book1_1_Book1_Hoan chinh KH 2012 Von ho tro co MT 16 4" xfId="10555"/>
    <cellStyle name="1_Book1_1_Book1_Hoan chinh KH 2012 Von ho tro co MT 17" xfId="10556"/>
    <cellStyle name="1_Book1_1_Book1_Hoan chinh KH 2012 Von ho tro co MT 17 2" xfId="10557"/>
    <cellStyle name="1_Book1_1_Book1_Hoan chinh KH 2012 Von ho tro co MT 17 3" xfId="10558"/>
    <cellStyle name="1_Book1_1_Book1_Hoan chinh KH 2012 Von ho tro co MT 17 4" xfId="10559"/>
    <cellStyle name="1_Book1_1_Book1_Hoan chinh KH 2012 Von ho tro co MT 18" xfId="10560"/>
    <cellStyle name="1_Book1_1_Book1_Hoan chinh KH 2012 Von ho tro co MT 19" xfId="10561"/>
    <cellStyle name="1_Book1_1_Book1_Hoan chinh KH 2012 Von ho tro co MT 2" xfId="10562"/>
    <cellStyle name="1_Book1_1_Book1_Hoan chinh KH 2012 Von ho tro co MT 2 2" xfId="10563"/>
    <cellStyle name="1_Book1_1_Book1_Hoan chinh KH 2012 Von ho tro co MT 2 3" xfId="10564"/>
    <cellStyle name="1_Book1_1_Book1_Hoan chinh KH 2012 Von ho tro co MT 2 4" xfId="10565"/>
    <cellStyle name="1_Book1_1_Book1_Hoan chinh KH 2012 Von ho tro co MT 20" xfId="10566"/>
    <cellStyle name="1_Book1_1_Book1_Hoan chinh KH 2012 Von ho tro co MT 3" xfId="10567"/>
    <cellStyle name="1_Book1_1_Book1_Hoan chinh KH 2012 Von ho tro co MT 3 2" xfId="10568"/>
    <cellStyle name="1_Book1_1_Book1_Hoan chinh KH 2012 Von ho tro co MT 3 3" xfId="10569"/>
    <cellStyle name="1_Book1_1_Book1_Hoan chinh KH 2012 Von ho tro co MT 3 4" xfId="10570"/>
    <cellStyle name="1_Book1_1_Book1_Hoan chinh KH 2012 Von ho tro co MT 4" xfId="10571"/>
    <cellStyle name="1_Book1_1_Book1_Hoan chinh KH 2012 Von ho tro co MT 4 2" xfId="10572"/>
    <cellStyle name="1_Book1_1_Book1_Hoan chinh KH 2012 Von ho tro co MT 4 3" xfId="10573"/>
    <cellStyle name="1_Book1_1_Book1_Hoan chinh KH 2012 Von ho tro co MT 4 4" xfId="10574"/>
    <cellStyle name="1_Book1_1_Book1_Hoan chinh KH 2012 Von ho tro co MT 5" xfId="10575"/>
    <cellStyle name="1_Book1_1_Book1_Hoan chinh KH 2012 Von ho tro co MT 5 2" xfId="10576"/>
    <cellStyle name="1_Book1_1_Book1_Hoan chinh KH 2012 Von ho tro co MT 5 3" xfId="10577"/>
    <cellStyle name="1_Book1_1_Book1_Hoan chinh KH 2012 Von ho tro co MT 5 4" xfId="10578"/>
    <cellStyle name="1_Book1_1_Book1_Hoan chinh KH 2012 Von ho tro co MT 6" xfId="10579"/>
    <cellStyle name="1_Book1_1_Book1_Hoan chinh KH 2012 Von ho tro co MT 6 2" xfId="10580"/>
    <cellStyle name="1_Book1_1_Book1_Hoan chinh KH 2012 Von ho tro co MT 6 3" xfId="10581"/>
    <cellStyle name="1_Book1_1_Book1_Hoan chinh KH 2012 Von ho tro co MT 6 4" xfId="10582"/>
    <cellStyle name="1_Book1_1_Book1_Hoan chinh KH 2012 Von ho tro co MT 7" xfId="10583"/>
    <cellStyle name="1_Book1_1_Book1_Hoan chinh KH 2012 Von ho tro co MT 7 2" xfId="10584"/>
    <cellStyle name="1_Book1_1_Book1_Hoan chinh KH 2012 Von ho tro co MT 7 3" xfId="10585"/>
    <cellStyle name="1_Book1_1_Book1_Hoan chinh KH 2012 Von ho tro co MT 7 4" xfId="10586"/>
    <cellStyle name="1_Book1_1_Book1_Hoan chinh KH 2012 Von ho tro co MT 8" xfId="10587"/>
    <cellStyle name="1_Book1_1_Book1_Hoan chinh KH 2012 Von ho tro co MT 8 2" xfId="10588"/>
    <cellStyle name="1_Book1_1_Book1_Hoan chinh KH 2012 Von ho tro co MT 8 3" xfId="10589"/>
    <cellStyle name="1_Book1_1_Book1_Hoan chinh KH 2012 Von ho tro co MT 8 4" xfId="10590"/>
    <cellStyle name="1_Book1_1_Book1_Hoan chinh KH 2012 Von ho tro co MT 9" xfId="10591"/>
    <cellStyle name="1_Book1_1_Book1_Hoan chinh KH 2012 Von ho tro co MT 9 2" xfId="10592"/>
    <cellStyle name="1_Book1_1_Book1_Hoan chinh KH 2012 Von ho tro co MT 9 3" xfId="10593"/>
    <cellStyle name="1_Book1_1_Book1_Hoan chinh KH 2012 Von ho tro co MT 9 4" xfId="10594"/>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3" xfId="10598"/>
    <cellStyle name="1_Book1_1_Book1_Hoan chinh KH 2012 Von ho tro co MT_Bao cao giai ngan quy I 2 4" xfId="10599"/>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3" xfId="10602"/>
    <cellStyle name="1_Book1_1_Book1_Hoan chinh KH 2012 Von ho tro co MT_Bao cao giai ngan quy I 3 4" xfId="10603"/>
    <cellStyle name="1_Book1_1_Book1_Hoan chinh KH 2012 Von ho tro co MT_Bao cao giai ngan quy I 4" xfId="10604"/>
    <cellStyle name="1_Book1_1_Book1_Hoan chinh KH 2012 Von ho tro co MT_Bao cao giai ngan quy I 5" xfId="10605"/>
    <cellStyle name="1_Book1_1_Book1_Hoan chinh KH 2012 Von ho tro co MT_Bao cao giai ngan quy I 6" xfId="10606"/>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3" xfId="10610"/>
    <cellStyle name="1_Book1_1_Book1_Hoan chinh KH 2012 Von ho tro co MT_BC von DTPT 6 thang 2012 2 4" xfId="10611"/>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3" xfId="10614"/>
    <cellStyle name="1_Book1_1_Book1_Hoan chinh KH 2012 Von ho tro co MT_BC von DTPT 6 thang 2012 3 4" xfId="10615"/>
    <cellStyle name="1_Book1_1_Book1_Hoan chinh KH 2012 Von ho tro co MT_BC von DTPT 6 thang 2012 4" xfId="10616"/>
    <cellStyle name="1_Book1_1_Book1_Hoan chinh KH 2012 Von ho tro co MT_BC von DTPT 6 thang 2012 5" xfId="10617"/>
    <cellStyle name="1_Book1_1_Book1_Hoan chinh KH 2012 Von ho tro co MT_BC von DTPT 6 thang 2012 6" xfId="10618"/>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3" xfId="10622"/>
    <cellStyle name="1_Book1_1_Book1_Hoan chinh KH 2012 Von ho tro co MT_Bieu du thao QD von ho tro co MT 2 4" xfId="10623"/>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3" xfId="10626"/>
    <cellStyle name="1_Book1_1_Book1_Hoan chinh KH 2012 Von ho tro co MT_Bieu du thao QD von ho tro co MT 3 4" xfId="10627"/>
    <cellStyle name="1_Book1_1_Book1_Hoan chinh KH 2012 Von ho tro co MT_Bieu du thao QD von ho tro co MT 4" xfId="10628"/>
    <cellStyle name="1_Book1_1_Book1_Hoan chinh KH 2012 Von ho tro co MT_Bieu du thao QD von ho tro co MT 5" xfId="10629"/>
    <cellStyle name="1_Book1_1_Book1_Hoan chinh KH 2012 Von ho tro co MT_Bieu du thao QD von ho tro co MT 6" xfId="10630"/>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3" xfId="10634"/>
    <cellStyle name="1_Book1_1_Book1_Hoan chinh KH 2012 Von ho tro co MT_Ke hoach 2012 theo doi (giai ngan 30.6.12) 2 4" xfId="10635"/>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3" xfId="10638"/>
    <cellStyle name="1_Book1_1_Book1_Hoan chinh KH 2012 Von ho tro co MT_Ke hoach 2012 theo doi (giai ngan 30.6.12) 3 4" xfId="10639"/>
    <cellStyle name="1_Book1_1_Book1_Hoan chinh KH 2012 Von ho tro co MT_Ke hoach 2012 theo doi (giai ngan 30.6.12) 4" xfId="10640"/>
    <cellStyle name="1_Book1_1_Book1_Hoan chinh KH 2012 Von ho tro co MT_Ke hoach 2012 theo doi (giai ngan 30.6.12) 5" xfId="10641"/>
    <cellStyle name="1_Book1_1_Book1_Hoan chinh KH 2012 Von ho tro co MT_Ke hoach 2012 theo doi (giai ngan 30.6.12) 6" xfId="10642"/>
    <cellStyle name="1_Book1_1_Book1_Ke hoach 2012 (theo doi)" xfId="10643"/>
    <cellStyle name="1_Book1_1_Book1_Ke hoach 2012 (theo doi) 2" xfId="10644"/>
    <cellStyle name="1_Book1_1_Book1_Ke hoach 2012 (theo doi) 2 2" xfId="10645"/>
    <cellStyle name="1_Book1_1_Book1_Ke hoach 2012 (theo doi) 2 3" xfId="10646"/>
    <cellStyle name="1_Book1_1_Book1_Ke hoach 2012 (theo doi) 2 4" xfId="10647"/>
    <cellStyle name="1_Book1_1_Book1_Ke hoach 2012 (theo doi) 3" xfId="10648"/>
    <cellStyle name="1_Book1_1_Book1_Ke hoach 2012 (theo doi) 3 2" xfId="10649"/>
    <cellStyle name="1_Book1_1_Book1_Ke hoach 2012 (theo doi) 3 3" xfId="10650"/>
    <cellStyle name="1_Book1_1_Book1_Ke hoach 2012 (theo doi) 3 4" xfId="10651"/>
    <cellStyle name="1_Book1_1_Book1_Ke hoach 2012 (theo doi) 4" xfId="10652"/>
    <cellStyle name="1_Book1_1_Book1_Ke hoach 2012 (theo doi) 5" xfId="10653"/>
    <cellStyle name="1_Book1_1_Book1_Ke hoach 2012 (theo doi) 6" xfId="10654"/>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3" xfId="10658"/>
    <cellStyle name="1_Book1_1_Book1_Ke hoach 2012 theo doi (giai ngan 30.6.12) 2 4" xfId="10659"/>
    <cellStyle name="1_Book1_1_Book1_Ke hoach 2012 theo doi (giai ngan 30.6.12) 3" xfId="10660"/>
    <cellStyle name="1_Book1_1_Book1_Ke hoach 2012 theo doi (giai ngan 30.6.12) 3 2" xfId="10661"/>
    <cellStyle name="1_Book1_1_Book1_Ke hoach 2012 theo doi (giai ngan 30.6.12) 3 3" xfId="10662"/>
    <cellStyle name="1_Book1_1_Book1_Ke hoach 2012 theo doi (giai ngan 30.6.12) 3 4" xfId="10663"/>
    <cellStyle name="1_Book1_1_Book1_Ke hoach 2012 theo doi (giai ngan 30.6.12) 4" xfId="10664"/>
    <cellStyle name="1_Book1_1_Book1_Ke hoach 2012 theo doi (giai ngan 30.6.12) 5" xfId="10665"/>
    <cellStyle name="1_Book1_1_Book1_Ke hoach 2012 theo doi (giai ngan 30.6.12) 6" xfId="10666"/>
    <cellStyle name="1_Book1_1_Dang ky phan khai von ODA (gui Bo)" xfId="10667"/>
    <cellStyle name="1_Book1_1_Dang ky phan khai von ODA (gui Bo) 2" xfId="10668"/>
    <cellStyle name="1_Book1_1_Dang ky phan khai von ODA (gui Bo) 2 2" xfId="10669"/>
    <cellStyle name="1_Book1_1_Dang ky phan khai von ODA (gui Bo) 2 3" xfId="10670"/>
    <cellStyle name="1_Book1_1_Dang ky phan khai von ODA (gui Bo) 2 4" xfId="10671"/>
    <cellStyle name="1_Book1_1_Dang ky phan khai von ODA (gui Bo) 3" xfId="10672"/>
    <cellStyle name="1_Book1_1_Dang ky phan khai von ODA (gui Bo) 4" xfId="10673"/>
    <cellStyle name="1_Book1_1_Dang ky phan khai von ODA (gui Bo) 5" xfId="10674"/>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3" xfId="10678"/>
    <cellStyle name="1_Book1_1_Dang ky phan khai von ODA (gui Bo)_BC von DTPT 6 thang 2012 2 4" xfId="10679"/>
    <cellStyle name="1_Book1_1_Dang ky phan khai von ODA (gui Bo)_BC von DTPT 6 thang 2012 3" xfId="10680"/>
    <cellStyle name="1_Book1_1_Dang ky phan khai von ODA (gui Bo)_BC von DTPT 6 thang 2012 4" xfId="10681"/>
    <cellStyle name="1_Book1_1_Dang ky phan khai von ODA (gui Bo)_BC von DTPT 6 thang 2012 5" xfId="10682"/>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3" xfId="10686"/>
    <cellStyle name="1_Book1_1_Dang ky phan khai von ODA (gui Bo)_Bieu du thao QD von ho tro co MT 2 4" xfId="10687"/>
    <cellStyle name="1_Book1_1_Dang ky phan khai von ODA (gui Bo)_Bieu du thao QD von ho tro co MT 3" xfId="10688"/>
    <cellStyle name="1_Book1_1_Dang ky phan khai von ODA (gui Bo)_Bieu du thao QD von ho tro co MT 4" xfId="10689"/>
    <cellStyle name="1_Book1_1_Dang ky phan khai von ODA (gui Bo)_Bieu du thao QD von ho tro co MT 5" xfId="10690"/>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3" xfId="10694"/>
    <cellStyle name="1_Book1_1_Dang ky phan khai von ODA (gui Bo)_Ke hoach 2012 theo doi (giai ngan 30.6.12) 2 4" xfId="10695"/>
    <cellStyle name="1_Book1_1_Dang ky phan khai von ODA (gui Bo)_Ke hoach 2012 theo doi (giai ngan 30.6.12) 3" xfId="10696"/>
    <cellStyle name="1_Book1_1_Dang ky phan khai von ODA (gui Bo)_Ke hoach 2012 theo doi (giai ngan 30.6.12) 4" xfId="10697"/>
    <cellStyle name="1_Book1_1_Dang ky phan khai von ODA (gui Bo)_Ke hoach 2012 theo doi (giai ngan 30.6.12) 5" xfId="10698"/>
    <cellStyle name="1_Book1_1_Ke hoach 2012 (theo doi)" xfId="10699"/>
    <cellStyle name="1_Book1_1_Ke hoach 2012 (theo doi) 2" xfId="10700"/>
    <cellStyle name="1_Book1_1_Ke hoach 2012 (theo doi) 2 2" xfId="10701"/>
    <cellStyle name="1_Book1_1_Ke hoach 2012 (theo doi) 2 3" xfId="10702"/>
    <cellStyle name="1_Book1_1_Ke hoach 2012 (theo doi) 2 4" xfId="10703"/>
    <cellStyle name="1_Book1_1_Ke hoach 2012 (theo doi) 3" xfId="10704"/>
    <cellStyle name="1_Book1_1_Ke hoach 2012 (theo doi) 4" xfId="10705"/>
    <cellStyle name="1_Book1_1_Ke hoach 2012 (theo doi) 5" xfId="10706"/>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3" xfId="10710"/>
    <cellStyle name="1_Book1_1_Ke hoach 2012 theo doi (giai ngan 30.6.12) 2 4" xfId="10711"/>
    <cellStyle name="1_Book1_1_Ke hoach 2012 theo doi (giai ngan 30.6.12) 3" xfId="10712"/>
    <cellStyle name="1_Book1_1_Ke hoach 2012 theo doi (giai ngan 30.6.12) 4" xfId="10713"/>
    <cellStyle name="1_Book1_1_Ke hoach 2012 theo doi (giai ngan 30.6.12) 5" xfId="10714"/>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3" xfId="10718"/>
    <cellStyle name="1_Book1_1_Tong hop theo doi von TPCP (BC) 2 4" xfId="10719"/>
    <cellStyle name="1_Book1_1_Tong hop theo doi von TPCP (BC) 3" xfId="10720"/>
    <cellStyle name="1_Book1_1_Tong hop theo doi von TPCP (BC) 4" xfId="10721"/>
    <cellStyle name="1_Book1_1_Tong hop theo doi von TPCP (BC) 5" xfId="10722"/>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3" xfId="10726"/>
    <cellStyle name="1_Book1_1_Tong hop theo doi von TPCP (BC)_BC von DTPT 6 thang 2012 2 4" xfId="10727"/>
    <cellStyle name="1_Book1_1_Tong hop theo doi von TPCP (BC)_BC von DTPT 6 thang 2012 3" xfId="10728"/>
    <cellStyle name="1_Book1_1_Tong hop theo doi von TPCP (BC)_BC von DTPT 6 thang 2012 4" xfId="10729"/>
    <cellStyle name="1_Book1_1_Tong hop theo doi von TPCP (BC)_BC von DTPT 6 thang 2012 5" xfId="10730"/>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3" xfId="10734"/>
    <cellStyle name="1_Book1_1_Tong hop theo doi von TPCP (BC)_Bieu du thao QD von ho tro co MT 2 4" xfId="10735"/>
    <cellStyle name="1_Book1_1_Tong hop theo doi von TPCP (BC)_Bieu du thao QD von ho tro co MT 3" xfId="10736"/>
    <cellStyle name="1_Book1_1_Tong hop theo doi von TPCP (BC)_Bieu du thao QD von ho tro co MT 4" xfId="10737"/>
    <cellStyle name="1_Book1_1_Tong hop theo doi von TPCP (BC)_Bieu du thao QD von ho tro co MT 5" xfId="10738"/>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3" xfId="10742"/>
    <cellStyle name="1_Book1_1_Tong hop theo doi von TPCP (BC)_Ke hoach 2012 (theo doi) 2 4" xfId="10743"/>
    <cellStyle name="1_Book1_1_Tong hop theo doi von TPCP (BC)_Ke hoach 2012 (theo doi) 3" xfId="10744"/>
    <cellStyle name="1_Book1_1_Tong hop theo doi von TPCP (BC)_Ke hoach 2012 (theo doi) 4" xfId="10745"/>
    <cellStyle name="1_Book1_1_Tong hop theo doi von TPCP (BC)_Ke hoach 2012 (theo doi) 5" xfId="10746"/>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3" xfId="10750"/>
    <cellStyle name="1_Book1_1_Tong hop theo doi von TPCP (BC)_Ke hoach 2012 theo doi (giai ngan 30.6.12) 2 4" xfId="10751"/>
    <cellStyle name="1_Book1_1_Tong hop theo doi von TPCP (BC)_Ke hoach 2012 theo doi (giai ngan 30.6.12) 3" xfId="10752"/>
    <cellStyle name="1_Book1_1_Tong hop theo doi von TPCP (BC)_Ke hoach 2012 theo doi (giai ngan 30.6.12) 4" xfId="10753"/>
    <cellStyle name="1_Book1_1_Tong hop theo doi von TPCP (BC)_Ke hoach 2012 theo doi (giai ngan 30.6.12) 5" xfId="10754"/>
    <cellStyle name="1_Book1_2" xfId="10755"/>
    <cellStyle name="1_Book1_2 2" xfId="10756"/>
    <cellStyle name="1_Book1_2 2 2" xfId="10757"/>
    <cellStyle name="1_Book1_2 2 3" xfId="10758"/>
    <cellStyle name="1_Book1_2 2 4" xfId="10759"/>
    <cellStyle name="1_Book1_2 3" xfId="10760"/>
    <cellStyle name="1_Book1_2 3 2" xfId="10761"/>
    <cellStyle name="1_Book1_2 3 3" xfId="10762"/>
    <cellStyle name="1_Book1_2 3 4" xfId="10763"/>
    <cellStyle name="1_Book1_2 4" xfId="10764"/>
    <cellStyle name="1_Book1_2 5" xfId="10765"/>
    <cellStyle name="1_Book1_2 6" xfId="10766"/>
    <cellStyle name="1_Book1_2_BC von DTPT 6 thang 2012" xfId="10767"/>
    <cellStyle name="1_Book1_2_BC von DTPT 6 thang 2012 2" xfId="10768"/>
    <cellStyle name="1_Book1_2_BC von DTPT 6 thang 2012 2 2" xfId="10769"/>
    <cellStyle name="1_Book1_2_BC von DTPT 6 thang 2012 2 3" xfId="10770"/>
    <cellStyle name="1_Book1_2_BC von DTPT 6 thang 2012 2 4" xfId="10771"/>
    <cellStyle name="1_Book1_2_BC von DTPT 6 thang 2012 3" xfId="10772"/>
    <cellStyle name="1_Book1_2_BC von DTPT 6 thang 2012 3 2" xfId="10773"/>
    <cellStyle name="1_Book1_2_BC von DTPT 6 thang 2012 3 3" xfId="10774"/>
    <cellStyle name="1_Book1_2_BC von DTPT 6 thang 2012 3 4" xfId="10775"/>
    <cellStyle name="1_Book1_2_BC von DTPT 6 thang 2012 4" xfId="10776"/>
    <cellStyle name="1_Book1_2_BC von DTPT 6 thang 2012 5" xfId="10777"/>
    <cellStyle name="1_Book1_2_BC von DTPT 6 thang 2012 6" xfId="10778"/>
    <cellStyle name="1_Book1_2_Bieu du thao QD von ho tro co MT" xfId="10779"/>
    <cellStyle name="1_Book1_2_Bieu du thao QD von ho tro co MT 2" xfId="10780"/>
    <cellStyle name="1_Book1_2_Bieu du thao QD von ho tro co MT 2 2" xfId="10781"/>
    <cellStyle name="1_Book1_2_Bieu du thao QD von ho tro co MT 2 3" xfId="10782"/>
    <cellStyle name="1_Book1_2_Bieu du thao QD von ho tro co MT 2 4" xfId="10783"/>
    <cellStyle name="1_Book1_2_Bieu du thao QD von ho tro co MT 3" xfId="10784"/>
    <cellStyle name="1_Book1_2_Bieu du thao QD von ho tro co MT 3 2" xfId="10785"/>
    <cellStyle name="1_Book1_2_Bieu du thao QD von ho tro co MT 3 3" xfId="10786"/>
    <cellStyle name="1_Book1_2_Bieu du thao QD von ho tro co MT 3 4" xfId="10787"/>
    <cellStyle name="1_Book1_2_Bieu du thao QD von ho tro co MT 4" xfId="10788"/>
    <cellStyle name="1_Book1_2_Bieu du thao QD von ho tro co MT 5" xfId="10789"/>
    <cellStyle name="1_Book1_2_Bieu du thao QD von ho tro co MT 6" xfId="10790"/>
    <cellStyle name="1_Book1_2_Hoan chinh KH 2012 (o nha)" xfId="10791"/>
    <cellStyle name="1_Book1_2_Hoan chinh KH 2012 (o nha) 2" xfId="10792"/>
    <cellStyle name="1_Book1_2_Hoan chinh KH 2012 (o nha) 2 2" xfId="10793"/>
    <cellStyle name="1_Book1_2_Hoan chinh KH 2012 (o nha) 2 3" xfId="10794"/>
    <cellStyle name="1_Book1_2_Hoan chinh KH 2012 (o nha) 2 4" xfId="10795"/>
    <cellStyle name="1_Book1_2_Hoan chinh KH 2012 (o nha) 3" xfId="10796"/>
    <cellStyle name="1_Book1_2_Hoan chinh KH 2012 (o nha) 3 2" xfId="10797"/>
    <cellStyle name="1_Book1_2_Hoan chinh KH 2012 (o nha) 3 3" xfId="10798"/>
    <cellStyle name="1_Book1_2_Hoan chinh KH 2012 (o nha) 3 4" xfId="10799"/>
    <cellStyle name="1_Book1_2_Hoan chinh KH 2012 (o nha) 4" xfId="10800"/>
    <cellStyle name="1_Book1_2_Hoan chinh KH 2012 (o nha) 5" xfId="10801"/>
    <cellStyle name="1_Book1_2_Hoan chinh KH 2012 (o nha) 6" xfId="10802"/>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3" xfId="10806"/>
    <cellStyle name="1_Book1_2_Hoan chinh KH 2012 (o nha)_Bao cao giai ngan quy I 2 4" xfId="10807"/>
    <cellStyle name="1_Book1_2_Hoan chinh KH 2012 (o nha)_Bao cao giai ngan quy I 3" xfId="10808"/>
    <cellStyle name="1_Book1_2_Hoan chinh KH 2012 (o nha)_Bao cao giai ngan quy I 3 2" xfId="10809"/>
    <cellStyle name="1_Book1_2_Hoan chinh KH 2012 (o nha)_Bao cao giai ngan quy I 3 3" xfId="10810"/>
    <cellStyle name="1_Book1_2_Hoan chinh KH 2012 (o nha)_Bao cao giai ngan quy I 3 4" xfId="10811"/>
    <cellStyle name="1_Book1_2_Hoan chinh KH 2012 (o nha)_Bao cao giai ngan quy I 4" xfId="10812"/>
    <cellStyle name="1_Book1_2_Hoan chinh KH 2012 (o nha)_Bao cao giai ngan quy I 5" xfId="10813"/>
    <cellStyle name="1_Book1_2_Hoan chinh KH 2012 (o nha)_Bao cao giai ngan quy I 6" xfId="10814"/>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3" xfId="10818"/>
    <cellStyle name="1_Book1_2_Hoan chinh KH 2012 (o nha)_BC von DTPT 6 thang 2012 2 4" xfId="10819"/>
    <cellStyle name="1_Book1_2_Hoan chinh KH 2012 (o nha)_BC von DTPT 6 thang 2012 3" xfId="10820"/>
    <cellStyle name="1_Book1_2_Hoan chinh KH 2012 (o nha)_BC von DTPT 6 thang 2012 3 2" xfId="10821"/>
    <cellStyle name="1_Book1_2_Hoan chinh KH 2012 (o nha)_BC von DTPT 6 thang 2012 3 3" xfId="10822"/>
    <cellStyle name="1_Book1_2_Hoan chinh KH 2012 (o nha)_BC von DTPT 6 thang 2012 3 4" xfId="10823"/>
    <cellStyle name="1_Book1_2_Hoan chinh KH 2012 (o nha)_BC von DTPT 6 thang 2012 4" xfId="10824"/>
    <cellStyle name="1_Book1_2_Hoan chinh KH 2012 (o nha)_BC von DTPT 6 thang 2012 5" xfId="10825"/>
    <cellStyle name="1_Book1_2_Hoan chinh KH 2012 (o nha)_BC von DTPT 6 thang 2012 6" xfId="10826"/>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3" xfId="10830"/>
    <cellStyle name="1_Book1_2_Hoan chinh KH 2012 (o nha)_Bieu du thao QD von ho tro co MT 2 4" xfId="10831"/>
    <cellStyle name="1_Book1_2_Hoan chinh KH 2012 (o nha)_Bieu du thao QD von ho tro co MT 3" xfId="10832"/>
    <cellStyle name="1_Book1_2_Hoan chinh KH 2012 (o nha)_Bieu du thao QD von ho tro co MT 3 2" xfId="10833"/>
    <cellStyle name="1_Book1_2_Hoan chinh KH 2012 (o nha)_Bieu du thao QD von ho tro co MT 3 3" xfId="10834"/>
    <cellStyle name="1_Book1_2_Hoan chinh KH 2012 (o nha)_Bieu du thao QD von ho tro co MT 3 4" xfId="10835"/>
    <cellStyle name="1_Book1_2_Hoan chinh KH 2012 (o nha)_Bieu du thao QD von ho tro co MT 4" xfId="10836"/>
    <cellStyle name="1_Book1_2_Hoan chinh KH 2012 (o nha)_Bieu du thao QD von ho tro co MT 5" xfId="10837"/>
    <cellStyle name="1_Book1_2_Hoan chinh KH 2012 (o nha)_Bieu du thao QD von ho tro co MT 6" xfId="10838"/>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3" xfId="10842"/>
    <cellStyle name="1_Book1_2_Hoan chinh KH 2012 (o nha)_Ke hoach 2012 theo doi (giai ngan 30.6.12) 2 4" xfId="10843"/>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3" xfId="10846"/>
    <cellStyle name="1_Book1_2_Hoan chinh KH 2012 (o nha)_Ke hoach 2012 theo doi (giai ngan 30.6.12) 3 4" xfId="10847"/>
    <cellStyle name="1_Book1_2_Hoan chinh KH 2012 (o nha)_Ke hoach 2012 theo doi (giai ngan 30.6.12) 4" xfId="10848"/>
    <cellStyle name="1_Book1_2_Hoan chinh KH 2012 (o nha)_Ke hoach 2012 theo doi (giai ngan 30.6.12) 5" xfId="10849"/>
    <cellStyle name="1_Book1_2_Hoan chinh KH 2012 (o nha)_Ke hoach 2012 theo doi (giai ngan 30.6.12) 6" xfId="10850"/>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3" xfId="10855"/>
    <cellStyle name="1_Book1_2_Hoan chinh KH 2012 Von ho tro co MT (chi tiet) 2 4" xfId="10856"/>
    <cellStyle name="1_Book1_2_Hoan chinh KH 2012 Von ho tro co MT (chi tiet) 3" xfId="10857"/>
    <cellStyle name="1_Book1_2_Hoan chinh KH 2012 Von ho tro co MT (chi tiet) 3 2" xfId="10858"/>
    <cellStyle name="1_Book1_2_Hoan chinh KH 2012 Von ho tro co MT (chi tiet) 3 3" xfId="10859"/>
    <cellStyle name="1_Book1_2_Hoan chinh KH 2012 Von ho tro co MT (chi tiet) 3 4" xfId="10860"/>
    <cellStyle name="1_Book1_2_Hoan chinh KH 2012 Von ho tro co MT (chi tiet) 4" xfId="10861"/>
    <cellStyle name="1_Book1_2_Hoan chinh KH 2012 Von ho tro co MT (chi tiet) 5" xfId="10862"/>
    <cellStyle name="1_Book1_2_Hoan chinh KH 2012 Von ho tro co MT (chi tiet) 6" xfId="10863"/>
    <cellStyle name="1_Book1_2_Hoan chinh KH 2012 Von ho tro co MT 10" xfId="10864"/>
    <cellStyle name="1_Book1_2_Hoan chinh KH 2012 Von ho tro co MT 10 2" xfId="10865"/>
    <cellStyle name="1_Book1_2_Hoan chinh KH 2012 Von ho tro co MT 10 3" xfId="10866"/>
    <cellStyle name="1_Book1_2_Hoan chinh KH 2012 Von ho tro co MT 10 4" xfId="10867"/>
    <cellStyle name="1_Book1_2_Hoan chinh KH 2012 Von ho tro co MT 11" xfId="10868"/>
    <cellStyle name="1_Book1_2_Hoan chinh KH 2012 Von ho tro co MT 11 2" xfId="10869"/>
    <cellStyle name="1_Book1_2_Hoan chinh KH 2012 Von ho tro co MT 11 3" xfId="10870"/>
    <cellStyle name="1_Book1_2_Hoan chinh KH 2012 Von ho tro co MT 11 4" xfId="10871"/>
    <cellStyle name="1_Book1_2_Hoan chinh KH 2012 Von ho tro co MT 12" xfId="10872"/>
    <cellStyle name="1_Book1_2_Hoan chinh KH 2012 Von ho tro co MT 12 2" xfId="10873"/>
    <cellStyle name="1_Book1_2_Hoan chinh KH 2012 Von ho tro co MT 12 3" xfId="10874"/>
    <cellStyle name="1_Book1_2_Hoan chinh KH 2012 Von ho tro co MT 12 4" xfId="10875"/>
    <cellStyle name="1_Book1_2_Hoan chinh KH 2012 Von ho tro co MT 13" xfId="10876"/>
    <cellStyle name="1_Book1_2_Hoan chinh KH 2012 Von ho tro co MT 13 2" xfId="10877"/>
    <cellStyle name="1_Book1_2_Hoan chinh KH 2012 Von ho tro co MT 13 3" xfId="10878"/>
    <cellStyle name="1_Book1_2_Hoan chinh KH 2012 Von ho tro co MT 13 4" xfId="10879"/>
    <cellStyle name="1_Book1_2_Hoan chinh KH 2012 Von ho tro co MT 14" xfId="10880"/>
    <cellStyle name="1_Book1_2_Hoan chinh KH 2012 Von ho tro co MT 14 2" xfId="10881"/>
    <cellStyle name="1_Book1_2_Hoan chinh KH 2012 Von ho tro co MT 14 3" xfId="10882"/>
    <cellStyle name="1_Book1_2_Hoan chinh KH 2012 Von ho tro co MT 14 4" xfId="10883"/>
    <cellStyle name="1_Book1_2_Hoan chinh KH 2012 Von ho tro co MT 15" xfId="10884"/>
    <cellStyle name="1_Book1_2_Hoan chinh KH 2012 Von ho tro co MT 15 2" xfId="10885"/>
    <cellStyle name="1_Book1_2_Hoan chinh KH 2012 Von ho tro co MT 15 3" xfId="10886"/>
    <cellStyle name="1_Book1_2_Hoan chinh KH 2012 Von ho tro co MT 15 4" xfId="10887"/>
    <cellStyle name="1_Book1_2_Hoan chinh KH 2012 Von ho tro co MT 16" xfId="10888"/>
    <cellStyle name="1_Book1_2_Hoan chinh KH 2012 Von ho tro co MT 16 2" xfId="10889"/>
    <cellStyle name="1_Book1_2_Hoan chinh KH 2012 Von ho tro co MT 16 3" xfId="10890"/>
    <cellStyle name="1_Book1_2_Hoan chinh KH 2012 Von ho tro co MT 16 4" xfId="10891"/>
    <cellStyle name="1_Book1_2_Hoan chinh KH 2012 Von ho tro co MT 17" xfId="10892"/>
    <cellStyle name="1_Book1_2_Hoan chinh KH 2012 Von ho tro co MT 17 2" xfId="10893"/>
    <cellStyle name="1_Book1_2_Hoan chinh KH 2012 Von ho tro co MT 17 3" xfId="10894"/>
    <cellStyle name="1_Book1_2_Hoan chinh KH 2012 Von ho tro co MT 17 4" xfId="10895"/>
    <cellStyle name="1_Book1_2_Hoan chinh KH 2012 Von ho tro co MT 18" xfId="10896"/>
    <cellStyle name="1_Book1_2_Hoan chinh KH 2012 Von ho tro co MT 19" xfId="10897"/>
    <cellStyle name="1_Book1_2_Hoan chinh KH 2012 Von ho tro co MT 2" xfId="10898"/>
    <cellStyle name="1_Book1_2_Hoan chinh KH 2012 Von ho tro co MT 2 2" xfId="10899"/>
    <cellStyle name="1_Book1_2_Hoan chinh KH 2012 Von ho tro co MT 2 3" xfId="10900"/>
    <cellStyle name="1_Book1_2_Hoan chinh KH 2012 Von ho tro co MT 2 4" xfId="10901"/>
    <cellStyle name="1_Book1_2_Hoan chinh KH 2012 Von ho tro co MT 20" xfId="10902"/>
    <cellStyle name="1_Book1_2_Hoan chinh KH 2012 Von ho tro co MT 3" xfId="10903"/>
    <cellStyle name="1_Book1_2_Hoan chinh KH 2012 Von ho tro co MT 3 2" xfId="10904"/>
    <cellStyle name="1_Book1_2_Hoan chinh KH 2012 Von ho tro co MT 3 3" xfId="10905"/>
    <cellStyle name="1_Book1_2_Hoan chinh KH 2012 Von ho tro co MT 3 4" xfId="10906"/>
    <cellStyle name="1_Book1_2_Hoan chinh KH 2012 Von ho tro co MT 4" xfId="10907"/>
    <cellStyle name="1_Book1_2_Hoan chinh KH 2012 Von ho tro co MT 4 2" xfId="10908"/>
    <cellStyle name="1_Book1_2_Hoan chinh KH 2012 Von ho tro co MT 4 3" xfId="10909"/>
    <cellStyle name="1_Book1_2_Hoan chinh KH 2012 Von ho tro co MT 4 4" xfId="10910"/>
    <cellStyle name="1_Book1_2_Hoan chinh KH 2012 Von ho tro co MT 5" xfId="10911"/>
    <cellStyle name="1_Book1_2_Hoan chinh KH 2012 Von ho tro co MT 5 2" xfId="10912"/>
    <cellStyle name="1_Book1_2_Hoan chinh KH 2012 Von ho tro co MT 5 3" xfId="10913"/>
    <cellStyle name="1_Book1_2_Hoan chinh KH 2012 Von ho tro co MT 5 4" xfId="10914"/>
    <cellStyle name="1_Book1_2_Hoan chinh KH 2012 Von ho tro co MT 6" xfId="10915"/>
    <cellStyle name="1_Book1_2_Hoan chinh KH 2012 Von ho tro co MT 6 2" xfId="10916"/>
    <cellStyle name="1_Book1_2_Hoan chinh KH 2012 Von ho tro co MT 6 3" xfId="10917"/>
    <cellStyle name="1_Book1_2_Hoan chinh KH 2012 Von ho tro co MT 6 4" xfId="10918"/>
    <cellStyle name="1_Book1_2_Hoan chinh KH 2012 Von ho tro co MT 7" xfId="10919"/>
    <cellStyle name="1_Book1_2_Hoan chinh KH 2012 Von ho tro co MT 7 2" xfId="10920"/>
    <cellStyle name="1_Book1_2_Hoan chinh KH 2012 Von ho tro co MT 7 3" xfId="10921"/>
    <cellStyle name="1_Book1_2_Hoan chinh KH 2012 Von ho tro co MT 7 4" xfId="10922"/>
    <cellStyle name="1_Book1_2_Hoan chinh KH 2012 Von ho tro co MT 8" xfId="10923"/>
    <cellStyle name="1_Book1_2_Hoan chinh KH 2012 Von ho tro co MT 8 2" xfId="10924"/>
    <cellStyle name="1_Book1_2_Hoan chinh KH 2012 Von ho tro co MT 8 3" xfId="10925"/>
    <cellStyle name="1_Book1_2_Hoan chinh KH 2012 Von ho tro co MT 8 4" xfId="10926"/>
    <cellStyle name="1_Book1_2_Hoan chinh KH 2012 Von ho tro co MT 9" xfId="10927"/>
    <cellStyle name="1_Book1_2_Hoan chinh KH 2012 Von ho tro co MT 9 2" xfId="10928"/>
    <cellStyle name="1_Book1_2_Hoan chinh KH 2012 Von ho tro co MT 9 3" xfId="10929"/>
    <cellStyle name="1_Book1_2_Hoan chinh KH 2012 Von ho tro co MT 9 4" xfId="10930"/>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3" xfId="10934"/>
    <cellStyle name="1_Book1_2_Hoan chinh KH 2012 Von ho tro co MT_Bao cao giai ngan quy I 2 4" xfId="10935"/>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3" xfId="10938"/>
    <cellStyle name="1_Book1_2_Hoan chinh KH 2012 Von ho tro co MT_Bao cao giai ngan quy I 3 4" xfId="10939"/>
    <cellStyle name="1_Book1_2_Hoan chinh KH 2012 Von ho tro co MT_Bao cao giai ngan quy I 4" xfId="10940"/>
    <cellStyle name="1_Book1_2_Hoan chinh KH 2012 Von ho tro co MT_Bao cao giai ngan quy I 5" xfId="10941"/>
    <cellStyle name="1_Book1_2_Hoan chinh KH 2012 Von ho tro co MT_Bao cao giai ngan quy I 6" xfId="10942"/>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3" xfId="10946"/>
    <cellStyle name="1_Book1_2_Hoan chinh KH 2012 Von ho tro co MT_BC von DTPT 6 thang 2012 2 4" xfId="10947"/>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3" xfId="10950"/>
    <cellStyle name="1_Book1_2_Hoan chinh KH 2012 Von ho tro co MT_BC von DTPT 6 thang 2012 3 4" xfId="10951"/>
    <cellStyle name="1_Book1_2_Hoan chinh KH 2012 Von ho tro co MT_BC von DTPT 6 thang 2012 4" xfId="10952"/>
    <cellStyle name="1_Book1_2_Hoan chinh KH 2012 Von ho tro co MT_BC von DTPT 6 thang 2012 5" xfId="10953"/>
    <cellStyle name="1_Book1_2_Hoan chinh KH 2012 Von ho tro co MT_BC von DTPT 6 thang 2012 6" xfId="10954"/>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3" xfId="10958"/>
    <cellStyle name="1_Book1_2_Hoan chinh KH 2012 Von ho tro co MT_Bieu du thao QD von ho tro co MT 2 4" xfId="10959"/>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3" xfId="10962"/>
    <cellStyle name="1_Book1_2_Hoan chinh KH 2012 Von ho tro co MT_Bieu du thao QD von ho tro co MT 3 4" xfId="10963"/>
    <cellStyle name="1_Book1_2_Hoan chinh KH 2012 Von ho tro co MT_Bieu du thao QD von ho tro co MT 4" xfId="10964"/>
    <cellStyle name="1_Book1_2_Hoan chinh KH 2012 Von ho tro co MT_Bieu du thao QD von ho tro co MT 5" xfId="10965"/>
    <cellStyle name="1_Book1_2_Hoan chinh KH 2012 Von ho tro co MT_Bieu du thao QD von ho tro co MT 6" xfId="10966"/>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3" xfId="10970"/>
    <cellStyle name="1_Book1_2_Hoan chinh KH 2012 Von ho tro co MT_Ke hoach 2012 theo doi (giai ngan 30.6.12) 2 4" xfId="10971"/>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3" xfId="10974"/>
    <cellStyle name="1_Book1_2_Hoan chinh KH 2012 Von ho tro co MT_Ke hoach 2012 theo doi (giai ngan 30.6.12) 3 4" xfId="10975"/>
    <cellStyle name="1_Book1_2_Hoan chinh KH 2012 Von ho tro co MT_Ke hoach 2012 theo doi (giai ngan 30.6.12) 4" xfId="10976"/>
    <cellStyle name="1_Book1_2_Hoan chinh KH 2012 Von ho tro co MT_Ke hoach 2012 theo doi (giai ngan 30.6.12) 5" xfId="10977"/>
    <cellStyle name="1_Book1_2_Hoan chinh KH 2012 Von ho tro co MT_Ke hoach 2012 theo doi (giai ngan 30.6.12) 6" xfId="10978"/>
    <cellStyle name="1_Book1_2_Ke hoach 2012 (theo doi)" xfId="10979"/>
    <cellStyle name="1_Book1_2_Ke hoach 2012 (theo doi) 2" xfId="10980"/>
    <cellStyle name="1_Book1_2_Ke hoach 2012 (theo doi) 2 2" xfId="10981"/>
    <cellStyle name="1_Book1_2_Ke hoach 2012 (theo doi) 2 3" xfId="10982"/>
    <cellStyle name="1_Book1_2_Ke hoach 2012 (theo doi) 2 4" xfId="10983"/>
    <cellStyle name="1_Book1_2_Ke hoach 2012 (theo doi) 3" xfId="10984"/>
    <cellStyle name="1_Book1_2_Ke hoach 2012 (theo doi) 3 2" xfId="10985"/>
    <cellStyle name="1_Book1_2_Ke hoach 2012 (theo doi) 3 3" xfId="10986"/>
    <cellStyle name="1_Book1_2_Ke hoach 2012 (theo doi) 3 4" xfId="10987"/>
    <cellStyle name="1_Book1_2_Ke hoach 2012 (theo doi) 4" xfId="10988"/>
    <cellStyle name="1_Book1_2_Ke hoach 2012 (theo doi) 5" xfId="10989"/>
    <cellStyle name="1_Book1_2_Ke hoach 2012 (theo doi) 6" xfId="10990"/>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3" xfId="10994"/>
    <cellStyle name="1_Book1_2_Ke hoach 2012 theo doi (giai ngan 30.6.12) 2 4" xfId="10995"/>
    <cellStyle name="1_Book1_2_Ke hoach 2012 theo doi (giai ngan 30.6.12) 3" xfId="10996"/>
    <cellStyle name="1_Book1_2_Ke hoach 2012 theo doi (giai ngan 30.6.12) 3 2" xfId="10997"/>
    <cellStyle name="1_Book1_2_Ke hoach 2012 theo doi (giai ngan 30.6.12) 3 3" xfId="10998"/>
    <cellStyle name="1_Book1_2_Ke hoach 2012 theo doi (giai ngan 30.6.12) 3 4" xfId="10999"/>
    <cellStyle name="1_Book1_2_Ke hoach 2012 theo doi (giai ngan 30.6.12) 4" xfId="11000"/>
    <cellStyle name="1_Book1_2_Ke hoach 2012 theo doi (giai ngan 30.6.12) 5" xfId="11001"/>
    <cellStyle name="1_Book1_2_Ke hoach 2012 theo doi (giai ngan 30.6.12) 6" xfId="11002"/>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giai ngan 30.6.12)" xfId="11020"/>
    <cellStyle name="1_Book1_Bao cao tinh hinh thuc hien KH 2009 den 31-01-10_Ke hoach 2012 theo doi (giai ngan 30.6.12) 2" xfId="11021"/>
    <cellStyle name="1_Book1_BC cong trinh trong diem" xfId="11022"/>
    <cellStyle name="1_Book1_BC cong trinh trong diem 2" xfId="11023"/>
    <cellStyle name="1_Book1_BC cong trinh trong diem_BC von DTPT 6 thang 2012" xfId="11024"/>
    <cellStyle name="1_Book1_BC cong trinh trong diem_BC von DTPT 6 thang 2012 2" xfId="11025"/>
    <cellStyle name="1_Book1_BC cong trinh trong diem_Bieu du thao QD von ho tro co MT" xfId="11026"/>
    <cellStyle name="1_Book1_BC cong trinh trong diem_Bieu du thao QD von ho tro co MT 2" xfId="11027"/>
    <cellStyle name="1_Book1_BC cong trinh trong diem_Ke hoach 2012 (theo doi)" xfId="11028"/>
    <cellStyle name="1_Book1_BC cong trinh trong diem_Ke hoach 2012 (theo doi) 2" xfId="11029"/>
    <cellStyle name="1_Book1_BC cong trinh trong diem_Ke hoach 2012 theo doi (giai ngan 30.6.12)" xfId="11030"/>
    <cellStyle name="1_Book1_BC cong trinh trong diem_Ke hoach 2012 theo doi (giai ngan 30.6.12) 2" xfId="11031"/>
    <cellStyle name="1_Book1_BC von DTPT 6 thang 2012" xfId="11032"/>
    <cellStyle name="1_Book1_Bieu 01 UB(hung)" xfId="11033"/>
    <cellStyle name="1_Book1_Bieu 01 UB(hung) 2" xfId="11034"/>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3" xfId="11276"/>
    <cellStyle name="1_Book2 2 4" xfId="11277"/>
    <cellStyle name="1_Book2 3" xfId="11278"/>
    <cellStyle name="1_Book2 4" xfId="11279"/>
    <cellStyle name="1_Book2 5" xfId="1128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3" xfId="11285"/>
    <cellStyle name="1_Book2_1 Bieu 6 thang nam 2011 2 2 4" xfId="11286"/>
    <cellStyle name="1_Book2_1 Bieu 6 thang nam 2011 2 3" xfId="11287"/>
    <cellStyle name="1_Book2_1 Bieu 6 thang nam 2011 2 4" xfId="11288"/>
    <cellStyle name="1_Book2_1 Bieu 6 thang nam 2011 2 5" xfId="11289"/>
    <cellStyle name="1_Book2_1 Bieu 6 thang nam 2011 3" xfId="11290"/>
    <cellStyle name="1_Book2_1 Bieu 6 thang nam 2011 3 2" xfId="11291"/>
    <cellStyle name="1_Book2_1 Bieu 6 thang nam 2011 3 3" xfId="11292"/>
    <cellStyle name="1_Book2_1 Bieu 6 thang nam 2011 3 4" xfId="11293"/>
    <cellStyle name="1_Book2_1 Bieu 6 thang nam 2011 4" xfId="11294"/>
    <cellStyle name="1_Book2_1 Bieu 6 thang nam 2011 5" xfId="11295"/>
    <cellStyle name="1_Book2_1 Bieu 6 thang nam 2011 6" xfId="11296"/>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3" xfId="11301"/>
    <cellStyle name="1_Book2_1 Bieu 6 thang nam 2011_BC von DTPT 6 thang 2012 2 2 4" xfId="11302"/>
    <cellStyle name="1_Book2_1 Bieu 6 thang nam 2011_BC von DTPT 6 thang 2012 2 3" xfId="11303"/>
    <cellStyle name="1_Book2_1 Bieu 6 thang nam 2011_BC von DTPT 6 thang 2012 2 4" xfId="11304"/>
    <cellStyle name="1_Book2_1 Bieu 6 thang nam 2011_BC von DTPT 6 thang 2012 2 5" xfId="11305"/>
    <cellStyle name="1_Book2_1 Bieu 6 thang nam 2011_BC von DTPT 6 thang 2012 3" xfId="11306"/>
    <cellStyle name="1_Book2_1 Bieu 6 thang nam 2011_BC von DTPT 6 thang 2012 3 2" xfId="11307"/>
    <cellStyle name="1_Book2_1 Bieu 6 thang nam 2011_BC von DTPT 6 thang 2012 3 3" xfId="11308"/>
    <cellStyle name="1_Book2_1 Bieu 6 thang nam 2011_BC von DTPT 6 thang 2012 3 4" xfId="11309"/>
    <cellStyle name="1_Book2_1 Bieu 6 thang nam 2011_BC von DTPT 6 thang 2012 4" xfId="11310"/>
    <cellStyle name="1_Book2_1 Bieu 6 thang nam 2011_BC von DTPT 6 thang 2012 5" xfId="11311"/>
    <cellStyle name="1_Book2_1 Bieu 6 thang nam 2011_BC von DTPT 6 thang 2012 6" xfId="11312"/>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3" xfId="11317"/>
    <cellStyle name="1_Book2_1 Bieu 6 thang nam 2011_Bieu du thao QD von ho tro co MT 2 2 4" xfId="11318"/>
    <cellStyle name="1_Book2_1 Bieu 6 thang nam 2011_Bieu du thao QD von ho tro co MT 2 3" xfId="11319"/>
    <cellStyle name="1_Book2_1 Bieu 6 thang nam 2011_Bieu du thao QD von ho tro co MT 2 4" xfId="11320"/>
    <cellStyle name="1_Book2_1 Bieu 6 thang nam 2011_Bieu du thao QD von ho tro co MT 2 5" xfId="11321"/>
    <cellStyle name="1_Book2_1 Bieu 6 thang nam 2011_Bieu du thao QD von ho tro co MT 3" xfId="11322"/>
    <cellStyle name="1_Book2_1 Bieu 6 thang nam 2011_Bieu du thao QD von ho tro co MT 3 2" xfId="11323"/>
    <cellStyle name="1_Book2_1 Bieu 6 thang nam 2011_Bieu du thao QD von ho tro co MT 3 3" xfId="11324"/>
    <cellStyle name="1_Book2_1 Bieu 6 thang nam 2011_Bieu du thao QD von ho tro co MT 3 4" xfId="11325"/>
    <cellStyle name="1_Book2_1 Bieu 6 thang nam 2011_Bieu du thao QD von ho tro co MT 4" xfId="11326"/>
    <cellStyle name="1_Book2_1 Bieu 6 thang nam 2011_Bieu du thao QD von ho tro co MT 5" xfId="11327"/>
    <cellStyle name="1_Book2_1 Bieu 6 thang nam 2011_Bieu du thao QD von ho tro co MT 6" xfId="11328"/>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3" xfId="11333"/>
    <cellStyle name="1_Book2_1 Bieu 6 thang nam 2011_Ke hoach 2012 (theo doi) 2 2 4" xfId="11334"/>
    <cellStyle name="1_Book2_1 Bieu 6 thang nam 2011_Ke hoach 2012 (theo doi) 2 3" xfId="11335"/>
    <cellStyle name="1_Book2_1 Bieu 6 thang nam 2011_Ke hoach 2012 (theo doi) 2 4" xfId="11336"/>
    <cellStyle name="1_Book2_1 Bieu 6 thang nam 2011_Ke hoach 2012 (theo doi) 2 5" xfId="11337"/>
    <cellStyle name="1_Book2_1 Bieu 6 thang nam 2011_Ke hoach 2012 (theo doi) 3" xfId="11338"/>
    <cellStyle name="1_Book2_1 Bieu 6 thang nam 2011_Ke hoach 2012 (theo doi) 3 2" xfId="11339"/>
    <cellStyle name="1_Book2_1 Bieu 6 thang nam 2011_Ke hoach 2012 (theo doi) 3 3" xfId="11340"/>
    <cellStyle name="1_Book2_1 Bieu 6 thang nam 2011_Ke hoach 2012 (theo doi) 3 4" xfId="11341"/>
    <cellStyle name="1_Book2_1 Bieu 6 thang nam 2011_Ke hoach 2012 (theo doi) 4" xfId="11342"/>
    <cellStyle name="1_Book2_1 Bieu 6 thang nam 2011_Ke hoach 2012 (theo doi) 5" xfId="11343"/>
    <cellStyle name="1_Book2_1 Bieu 6 thang nam 2011_Ke hoach 2012 (theo doi) 6" xfId="11344"/>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3" xfId="11349"/>
    <cellStyle name="1_Book2_1 Bieu 6 thang nam 2011_Ke hoach 2012 theo doi (giai ngan 30.6.12) 2 2 4" xfId="11350"/>
    <cellStyle name="1_Book2_1 Bieu 6 thang nam 2011_Ke hoach 2012 theo doi (giai ngan 30.6.12) 2 3" xfId="11351"/>
    <cellStyle name="1_Book2_1 Bieu 6 thang nam 2011_Ke hoach 2012 theo doi (giai ngan 30.6.12) 2 4" xfId="11352"/>
    <cellStyle name="1_Book2_1 Bieu 6 thang nam 2011_Ke hoach 2012 theo doi (giai ngan 30.6.12) 2 5" xfId="1135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3" xfId="11356"/>
    <cellStyle name="1_Book2_1 Bieu 6 thang nam 2011_Ke hoach 2012 theo doi (giai ngan 30.6.12) 3 4" xfId="11357"/>
    <cellStyle name="1_Book2_1 Bieu 6 thang nam 2011_Ke hoach 2012 theo doi (giai ngan 30.6.12) 4" xfId="11358"/>
    <cellStyle name="1_Book2_1 Bieu 6 thang nam 2011_Ke hoach 2012 theo doi (giai ngan 30.6.12) 5" xfId="11359"/>
    <cellStyle name="1_Book2_1 Bieu 6 thang nam 2011_Ke hoach 2012 theo doi (giai ngan 30.6.12) 6" xfId="11360"/>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3" xfId="11364"/>
    <cellStyle name="1_Book2_Bao cao doan cong tac cua Bo thang 4-2010 2 4" xfId="11365"/>
    <cellStyle name="1_Book2_Bao cao doan cong tac cua Bo thang 4-2010 3" xfId="11366"/>
    <cellStyle name="1_Book2_Bao cao doan cong tac cua Bo thang 4-2010 4" xfId="11367"/>
    <cellStyle name="1_Book2_Bao cao doan cong tac cua Bo thang 4-2010 5" xfId="1136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3" xfId="11372"/>
    <cellStyle name="1_Book2_Bao cao doan cong tac cua Bo thang 4-2010_BC von DTPT 6 thang 2012 2 4" xfId="11373"/>
    <cellStyle name="1_Book2_Bao cao doan cong tac cua Bo thang 4-2010_BC von DTPT 6 thang 2012 3" xfId="11374"/>
    <cellStyle name="1_Book2_Bao cao doan cong tac cua Bo thang 4-2010_BC von DTPT 6 thang 2012 4" xfId="11375"/>
    <cellStyle name="1_Book2_Bao cao doan cong tac cua Bo thang 4-2010_BC von DTPT 6 thang 2012 5" xfId="1137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3" xfId="11380"/>
    <cellStyle name="1_Book2_Bao cao doan cong tac cua Bo thang 4-2010_Bieu du thao QD von ho tro co MT 2 4" xfId="11381"/>
    <cellStyle name="1_Book2_Bao cao doan cong tac cua Bo thang 4-2010_Bieu du thao QD von ho tro co MT 3" xfId="11382"/>
    <cellStyle name="1_Book2_Bao cao doan cong tac cua Bo thang 4-2010_Bieu du thao QD von ho tro co MT 4" xfId="11383"/>
    <cellStyle name="1_Book2_Bao cao doan cong tac cua Bo thang 4-2010_Bieu du thao QD von ho tro co MT 5" xfId="1138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3" xfId="11388"/>
    <cellStyle name="1_Book2_Bao cao doan cong tac cua Bo thang 4-2010_Dang ky phan khai von ODA (gui Bo) 2 4" xfId="11389"/>
    <cellStyle name="1_Book2_Bao cao doan cong tac cua Bo thang 4-2010_Dang ky phan khai von ODA (gui Bo) 3" xfId="11390"/>
    <cellStyle name="1_Book2_Bao cao doan cong tac cua Bo thang 4-2010_Dang ky phan khai von ODA (gui Bo) 4" xfId="11391"/>
    <cellStyle name="1_Book2_Bao cao doan cong tac cua Bo thang 4-2010_Dang ky phan khai von ODA (gui Bo) 5" xfId="1139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3" xfId="11396"/>
    <cellStyle name="1_Book2_Bao cao doan cong tac cua Bo thang 4-2010_Dang ky phan khai von ODA (gui Bo)_BC von DTPT 6 thang 2012 2 4" xfId="11397"/>
    <cellStyle name="1_Book2_Bao cao doan cong tac cua Bo thang 4-2010_Dang ky phan khai von ODA (gui Bo)_BC von DTPT 6 thang 2012 3" xfId="11398"/>
    <cellStyle name="1_Book2_Bao cao doan cong tac cua Bo thang 4-2010_Dang ky phan khai von ODA (gui Bo)_BC von DTPT 6 thang 2012 4" xfId="11399"/>
    <cellStyle name="1_Book2_Bao cao doan cong tac cua Bo thang 4-2010_Dang ky phan khai von ODA (gui Bo)_BC von DTPT 6 thang 2012 5" xfId="1140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3" xfId="11404"/>
    <cellStyle name="1_Book2_Bao cao doan cong tac cua Bo thang 4-2010_Dang ky phan khai von ODA (gui Bo)_Bieu du thao QD von ho tro co MT 2 4" xfId="11405"/>
    <cellStyle name="1_Book2_Bao cao doan cong tac cua Bo thang 4-2010_Dang ky phan khai von ODA (gui Bo)_Bieu du thao QD von ho tro co MT 3" xfId="11406"/>
    <cellStyle name="1_Book2_Bao cao doan cong tac cua Bo thang 4-2010_Dang ky phan khai von ODA (gui Bo)_Bieu du thao QD von ho tro co MT 4" xfId="11407"/>
    <cellStyle name="1_Book2_Bao cao doan cong tac cua Bo thang 4-2010_Dang ky phan khai von ODA (gui Bo)_Bieu du thao QD von ho tro co MT 5" xfId="1140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5" xfId="1141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3" xfId="11420"/>
    <cellStyle name="1_Book2_Bao cao doan cong tac cua Bo thang 4-2010_Ke hoach 2012 (theo doi) 2 4" xfId="11421"/>
    <cellStyle name="1_Book2_Bao cao doan cong tac cua Bo thang 4-2010_Ke hoach 2012 (theo doi) 3" xfId="11422"/>
    <cellStyle name="1_Book2_Bao cao doan cong tac cua Bo thang 4-2010_Ke hoach 2012 (theo doi) 4" xfId="11423"/>
    <cellStyle name="1_Book2_Bao cao doan cong tac cua Bo thang 4-2010_Ke hoach 2012 (theo doi) 5" xfId="1142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3" xfId="11428"/>
    <cellStyle name="1_Book2_Bao cao doan cong tac cua Bo thang 4-2010_Ke hoach 2012 theo doi (giai ngan 30.6.12) 2 4" xfId="11429"/>
    <cellStyle name="1_Book2_Bao cao doan cong tac cua Bo thang 4-2010_Ke hoach 2012 theo doi (giai ngan 30.6.12) 3" xfId="11430"/>
    <cellStyle name="1_Book2_Bao cao doan cong tac cua Bo thang 4-2010_Ke hoach 2012 theo doi (giai ngan 30.6.12) 4" xfId="11431"/>
    <cellStyle name="1_Book2_Bao cao doan cong tac cua Bo thang 4-2010_Ke hoach 2012 theo doi (giai ngan 30.6.12) 5" xfId="1143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3" xfId="11437"/>
    <cellStyle name="1_Book2_Bao cao tinh hinh thuc hien KH 2009 den 31-01-10 2 2 4" xfId="11438"/>
    <cellStyle name="1_Book2_Bao cao tinh hinh thuc hien KH 2009 den 31-01-10 2 3" xfId="11439"/>
    <cellStyle name="1_Book2_Bao cao tinh hinh thuc hien KH 2009 den 31-01-10 2 4" xfId="11440"/>
    <cellStyle name="1_Book2_Bao cao tinh hinh thuc hien KH 2009 den 31-01-10 2 5" xfId="11441"/>
    <cellStyle name="1_Book2_Bao cao tinh hinh thuc hien KH 2009 den 31-01-10 3" xfId="11442"/>
    <cellStyle name="1_Book2_Bao cao tinh hinh thuc hien KH 2009 den 31-01-10 3 2" xfId="11443"/>
    <cellStyle name="1_Book2_Bao cao tinh hinh thuc hien KH 2009 den 31-01-10 3 3" xfId="11444"/>
    <cellStyle name="1_Book2_Bao cao tinh hinh thuc hien KH 2009 den 31-01-10 3 4" xfId="11445"/>
    <cellStyle name="1_Book2_Bao cao tinh hinh thuc hien KH 2009 den 31-01-10 4" xfId="11446"/>
    <cellStyle name="1_Book2_Bao cao tinh hinh thuc hien KH 2009 den 31-01-10 5" xfId="11447"/>
    <cellStyle name="1_Book2_Bao cao tinh hinh thuc hien KH 2009 den 31-01-10 6" xfId="11448"/>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3" xfId="11453"/>
    <cellStyle name="1_Book2_Bao cao tinh hinh thuc hien KH 2009 den 31-01-10_BC von DTPT 6 thang 2012 2 2 4" xfId="11454"/>
    <cellStyle name="1_Book2_Bao cao tinh hinh thuc hien KH 2009 den 31-01-10_BC von DTPT 6 thang 2012 2 3" xfId="11455"/>
    <cellStyle name="1_Book2_Bao cao tinh hinh thuc hien KH 2009 den 31-01-10_BC von DTPT 6 thang 2012 2 4" xfId="11456"/>
    <cellStyle name="1_Book2_Bao cao tinh hinh thuc hien KH 2009 den 31-01-10_BC von DTPT 6 thang 2012 2 5" xfId="1145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3" xfId="11460"/>
    <cellStyle name="1_Book2_Bao cao tinh hinh thuc hien KH 2009 den 31-01-10_BC von DTPT 6 thang 2012 3 4" xfId="11461"/>
    <cellStyle name="1_Book2_Bao cao tinh hinh thuc hien KH 2009 den 31-01-10_BC von DTPT 6 thang 2012 4" xfId="11462"/>
    <cellStyle name="1_Book2_Bao cao tinh hinh thuc hien KH 2009 den 31-01-10_BC von DTPT 6 thang 2012 5" xfId="11463"/>
    <cellStyle name="1_Book2_Bao cao tinh hinh thuc hien KH 2009 den 31-01-10_BC von DTPT 6 thang 2012 6" xfId="11464"/>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3" xfId="11469"/>
    <cellStyle name="1_Book2_Bao cao tinh hinh thuc hien KH 2009 den 31-01-10_Bieu du thao QD von ho tro co MT 2 2 4" xfId="11470"/>
    <cellStyle name="1_Book2_Bao cao tinh hinh thuc hien KH 2009 den 31-01-10_Bieu du thao QD von ho tro co MT 2 3" xfId="11471"/>
    <cellStyle name="1_Book2_Bao cao tinh hinh thuc hien KH 2009 den 31-01-10_Bieu du thao QD von ho tro co MT 2 4" xfId="11472"/>
    <cellStyle name="1_Book2_Bao cao tinh hinh thuc hien KH 2009 den 31-01-10_Bieu du thao QD von ho tro co MT 2 5" xfId="1147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3" xfId="11476"/>
    <cellStyle name="1_Book2_Bao cao tinh hinh thuc hien KH 2009 den 31-01-10_Bieu du thao QD von ho tro co MT 3 4" xfId="11477"/>
    <cellStyle name="1_Book2_Bao cao tinh hinh thuc hien KH 2009 den 31-01-10_Bieu du thao QD von ho tro co MT 4" xfId="11478"/>
    <cellStyle name="1_Book2_Bao cao tinh hinh thuc hien KH 2009 den 31-01-10_Bieu du thao QD von ho tro co MT 5" xfId="11479"/>
    <cellStyle name="1_Book2_Bao cao tinh hinh thuc hien KH 2009 den 31-01-10_Bieu du thao QD von ho tro co MT 6" xfId="11480"/>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3" xfId="11485"/>
    <cellStyle name="1_Book2_Bao cao tinh hinh thuc hien KH 2009 den 31-01-10_Ke hoach 2012 (theo doi) 2 2 4" xfId="11486"/>
    <cellStyle name="1_Book2_Bao cao tinh hinh thuc hien KH 2009 den 31-01-10_Ke hoach 2012 (theo doi) 2 3" xfId="11487"/>
    <cellStyle name="1_Book2_Bao cao tinh hinh thuc hien KH 2009 den 31-01-10_Ke hoach 2012 (theo doi) 2 4" xfId="11488"/>
    <cellStyle name="1_Book2_Bao cao tinh hinh thuc hien KH 2009 den 31-01-10_Ke hoach 2012 (theo doi) 2 5" xfId="1148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3" xfId="11492"/>
    <cellStyle name="1_Book2_Bao cao tinh hinh thuc hien KH 2009 den 31-01-10_Ke hoach 2012 (theo doi) 3 4" xfId="11493"/>
    <cellStyle name="1_Book2_Bao cao tinh hinh thuc hien KH 2009 den 31-01-10_Ke hoach 2012 (theo doi) 4" xfId="11494"/>
    <cellStyle name="1_Book2_Bao cao tinh hinh thuc hien KH 2009 den 31-01-10_Ke hoach 2012 (theo doi) 5" xfId="11495"/>
    <cellStyle name="1_Book2_Bao cao tinh hinh thuc hien KH 2009 den 31-01-10_Ke hoach 2012 (theo doi) 6" xfId="11496"/>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3" xfId="11501"/>
    <cellStyle name="1_Book2_Bao cao tinh hinh thuc hien KH 2009 den 31-01-10_Ke hoach 2012 theo doi (giai ngan 30.6.12) 2 2 4" xfId="11502"/>
    <cellStyle name="1_Book2_Bao cao tinh hinh thuc hien KH 2009 den 31-01-10_Ke hoach 2012 theo doi (giai ngan 30.6.12) 2 3" xfId="11503"/>
    <cellStyle name="1_Book2_Bao cao tinh hinh thuc hien KH 2009 den 31-01-10_Ke hoach 2012 theo doi (giai ngan 30.6.12) 2 4" xfId="11504"/>
    <cellStyle name="1_Book2_Bao cao tinh hinh thuc hien KH 2009 den 31-01-10_Ke hoach 2012 theo doi (giai ngan 30.6.12) 2 5" xfId="1150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3" xfId="11508"/>
    <cellStyle name="1_Book2_Bao cao tinh hinh thuc hien KH 2009 den 31-01-10_Ke hoach 2012 theo doi (giai ngan 30.6.12) 3 4" xfId="11509"/>
    <cellStyle name="1_Book2_Bao cao tinh hinh thuc hien KH 2009 den 31-01-10_Ke hoach 2012 theo doi (giai ngan 30.6.12) 4" xfId="11510"/>
    <cellStyle name="1_Book2_Bao cao tinh hinh thuc hien KH 2009 den 31-01-10_Ke hoach 2012 theo doi (giai ngan 30.6.12) 5" xfId="11511"/>
    <cellStyle name="1_Book2_Bao cao tinh hinh thuc hien KH 2009 den 31-01-10_Ke hoach 2012 theo doi (giai ngan 30.6.12) 6" xfId="11512"/>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3" xfId="11517"/>
    <cellStyle name="1_Book2_BC cong trinh trong diem 2 2 4" xfId="11518"/>
    <cellStyle name="1_Book2_BC cong trinh trong diem 2 3" xfId="11519"/>
    <cellStyle name="1_Book2_BC cong trinh trong diem 2 4" xfId="11520"/>
    <cellStyle name="1_Book2_BC cong trinh trong diem 2 5" xfId="11521"/>
    <cellStyle name="1_Book2_BC cong trinh trong diem 3" xfId="11522"/>
    <cellStyle name="1_Book2_BC cong trinh trong diem 3 2" xfId="11523"/>
    <cellStyle name="1_Book2_BC cong trinh trong diem 3 3" xfId="11524"/>
    <cellStyle name="1_Book2_BC cong trinh trong diem 3 4" xfId="11525"/>
    <cellStyle name="1_Book2_BC cong trinh trong diem 4" xfId="11526"/>
    <cellStyle name="1_Book2_BC cong trinh trong diem 5" xfId="11527"/>
    <cellStyle name="1_Book2_BC cong trinh trong diem 6" xfId="11528"/>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3" xfId="11533"/>
    <cellStyle name="1_Book2_BC cong trinh trong diem_BC von DTPT 6 thang 2012 2 2 4" xfId="11534"/>
    <cellStyle name="1_Book2_BC cong trinh trong diem_BC von DTPT 6 thang 2012 2 3" xfId="11535"/>
    <cellStyle name="1_Book2_BC cong trinh trong diem_BC von DTPT 6 thang 2012 2 4" xfId="11536"/>
    <cellStyle name="1_Book2_BC cong trinh trong diem_BC von DTPT 6 thang 2012 2 5" xfId="11537"/>
    <cellStyle name="1_Book2_BC cong trinh trong diem_BC von DTPT 6 thang 2012 3" xfId="11538"/>
    <cellStyle name="1_Book2_BC cong trinh trong diem_BC von DTPT 6 thang 2012 3 2" xfId="11539"/>
    <cellStyle name="1_Book2_BC cong trinh trong diem_BC von DTPT 6 thang 2012 3 3" xfId="11540"/>
    <cellStyle name="1_Book2_BC cong trinh trong diem_BC von DTPT 6 thang 2012 3 4" xfId="11541"/>
    <cellStyle name="1_Book2_BC cong trinh trong diem_BC von DTPT 6 thang 2012 4" xfId="11542"/>
    <cellStyle name="1_Book2_BC cong trinh trong diem_BC von DTPT 6 thang 2012 5" xfId="11543"/>
    <cellStyle name="1_Book2_BC cong trinh trong diem_BC von DTPT 6 thang 2012 6" xfId="11544"/>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3" xfId="11549"/>
    <cellStyle name="1_Book2_BC cong trinh trong diem_Bieu du thao QD von ho tro co MT 2 2 4" xfId="11550"/>
    <cellStyle name="1_Book2_BC cong trinh trong diem_Bieu du thao QD von ho tro co MT 2 3" xfId="11551"/>
    <cellStyle name="1_Book2_BC cong trinh trong diem_Bieu du thao QD von ho tro co MT 2 4" xfId="11552"/>
    <cellStyle name="1_Book2_BC cong trinh trong diem_Bieu du thao QD von ho tro co MT 2 5" xfId="11553"/>
    <cellStyle name="1_Book2_BC cong trinh trong diem_Bieu du thao QD von ho tro co MT 3" xfId="11554"/>
    <cellStyle name="1_Book2_BC cong trinh trong diem_Bieu du thao QD von ho tro co MT 3 2" xfId="11555"/>
    <cellStyle name="1_Book2_BC cong trinh trong diem_Bieu du thao QD von ho tro co MT 3 3" xfId="11556"/>
    <cellStyle name="1_Book2_BC cong trinh trong diem_Bieu du thao QD von ho tro co MT 3 4" xfId="11557"/>
    <cellStyle name="1_Book2_BC cong trinh trong diem_Bieu du thao QD von ho tro co MT 4" xfId="11558"/>
    <cellStyle name="1_Book2_BC cong trinh trong diem_Bieu du thao QD von ho tro co MT 5" xfId="11559"/>
    <cellStyle name="1_Book2_BC cong trinh trong diem_Bieu du thao QD von ho tro co MT 6" xfId="11560"/>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3" xfId="11565"/>
    <cellStyle name="1_Book2_BC cong trinh trong diem_Ke hoach 2012 (theo doi) 2 2 4" xfId="11566"/>
    <cellStyle name="1_Book2_BC cong trinh trong diem_Ke hoach 2012 (theo doi) 2 3" xfId="11567"/>
    <cellStyle name="1_Book2_BC cong trinh trong diem_Ke hoach 2012 (theo doi) 2 4" xfId="11568"/>
    <cellStyle name="1_Book2_BC cong trinh trong diem_Ke hoach 2012 (theo doi) 2 5" xfId="11569"/>
    <cellStyle name="1_Book2_BC cong trinh trong diem_Ke hoach 2012 (theo doi) 3" xfId="11570"/>
    <cellStyle name="1_Book2_BC cong trinh trong diem_Ke hoach 2012 (theo doi) 3 2" xfId="11571"/>
    <cellStyle name="1_Book2_BC cong trinh trong diem_Ke hoach 2012 (theo doi) 3 3" xfId="11572"/>
    <cellStyle name="1_Book2_BC cong trinh trong diem_Ke hoach 2012 (theo doi) 3 4" xfId="11573"/>
    <cellStyle name="1_Book2_BC cong trinh trong diem_Ke hoach 2012 (theo doi) 4" xfId="11574"/>
    <cellStyle name="1_Book2_BC cong trinh trong diem_Ke hoach 2012 (theo doi) 5" xfId="11575"/>
    <cellStyle name="1_Book2_BC cong trinh trong diem_Ke hoach 2012 (theo doi) 6" xfId="11576"/>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3" xfId="11581"/>
    <cellStyle name="1_Book2_BC cong trinh trong diem_Ke hoach 2012 theo doi (giai ngan 30.6.12) 2 2 4" xfId="11582"/>
    <cellStyle name="1_Book2_BC cong trinh trong diem_Ke hoach 2012 theo doi (giai ngan 30.6.12) 2 3" xfId="11583"/>
    <cellStyle name="1_Book2_BC cong trinh trong diem_Ke hoach 2012 theo doi (giai ngan 30.6.12) 2 4" xfId="11584"/>
    <cellStyle name="1_Book2_BC cong trinh trong diem_Ke hoach 2012 theo doi (giai ngan 30.6.12) 2 5" xfId="1158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3" xfId="11588"/>
    <cellStyle name="1_Book2_BC cong trinh trong diem_Ke hoach 2012 theo doi (giai ngan 30.6.12) 3 4" xfId="11589"/>
    <cellStyle name="1_Book2_BC cong trinh trong diem_Ke hoach 2012 theo doi (giai ngan 30.6.12) 4" xfId="11590"/>
    <cellStyle name="1_Book2_BC cong trinh trong diem_Ke hoach 2012 theo doi (giai ngan 30.6.12) 5" xfId="11591"/>
    <cellStyle name="1_Book2_BC cong trinh trong diem_Ke hoach 2012 theo doi (giai ngan 30.6.12) 6" xfId="11592"/>
    <cellStyle name="1_Book2_BC von DTPT 6 thang 2012" xfId="11593"/>
    <cellStyle name="1_Book2_BC von DTPT 6 thang 2012 2" xfId="11594"/>
    <cellStyle name="1_Book2_BC von DTPT 6 thang 2012 2 2" xfId="11595"/>
    <cellStyle name="1_Book2_BC von DTPT 6 thang 2012 2 3" xfId="11596"/>
    <cellStyle name="1_Book2_BC von DTPT 6 thang 2012 2 4" xfId="11597"/>
    <cellStyle name="1_Book2_BC von DTPT 6 thang 2012 3" xfId="11598"/>
    <cellStyle name="1_Book2_BC von DTPT 6 thang 2012 4" xfId="11599"/>
    <cellStyle name="1_Book2_BC von DTPT 6 thang 2012 5" xfId="11600"/>
    <cellStyle name="1_Book2_Bieu 01 UB(hung)" xfId="11601"/>
    <cellStyle name="1_Book2_Bieu 01 UB(hung) 2" xfId="11602"/>
    <cellStyle name="1_Book2_Bieu 01 UB(hung) 2 2" xfId="11603"/>
    <cellStyle name="1_Book2_Bieu 01 UB(hung) 2 2 2" xfId="11604"/>
    <cellStyle name="1_Book2_Bieu 01 UB(hung) 2 2 3" xfId="11605"/>
    <cellStyle name="1_Book2_Bieu 01 UB(hung) 2 2 4" xfId="11606"/>
    <cellStyle name="1_Book2_Bieu 01 UB(hung) 2 3" xfId="11607"/>
    <cellStyle name="1_Book2_Bieu 01 UB(hung) 2 4" xfId="11608"/>
    <cellStyle name="1_Book2_Bieu 01 UB(hung) 2 5" xfId="11609"/>
    <cellStyle name="1_Book2_Bieu 01 UB(hung) 3" xfId="11610"/>
    <cellStyle name="1_Book2_Bieu 01 UB(hung) 3 2" xfId="11611"/>
    <cellStyle name="1_Book2_Bieu 01 UB(hung) 3 3" xfId="11612"/>
    <cellStyle name="1_Book2_Bieu 01 UB(hung) 3 4" xfId="11613"/>
    <cellStyle name="1_Book2_Bieu 01 UB(hung) 4" xfId="11614"/>
    <cellStyle name="1_Book2_Bieu 01 UB(hung) 5" xfId="11615"/>
    <cellStyle name="1_Book2_Bieu 01 UB(hung) 6" xfId="11616"/>
    <cellStyle name="1_Book2_Bieu du thao QD von ho tro co MT" xfId="11617"/>
    <cellStyle name="1_Book2_Bieu du thao QD von ho tro co MT 2" xfId="11618"/>
    <cellStyle name="1_Book2_Bieu du thao QD von ho tro co MT 2 2" xfId="11619"/>
    <cellStyle name="1_Book2_Bieu du thao QD von ho tro co MT 2 3" xfId="11620"/>
    <cellStyle name="1_Book2_Bieu du thao QD von ho tro co MT 2 4" xfId="11621"/>
    <cellStyle name="1_Book2_Bieu du thao QD von ho tro co MT 3" xfId="11622"/>
    <cellStyle name="1_Book2_Bieu du thao QD von ho tro co MT 4" xfId="11623"/>
    <cellStyle name="1_Book2_Bieu du thao QD von ho tro co MT 5" xfId="11624"/>
    <cellStyle name="1_Book2_Book1" xfId="11625"/>
    <cellStyle name="1_Book2_Book1 2" xfId="11626"/>
    <cellStyle name="1_Book2_Book1 2 2" xfId="11627"/>
    <cellStyle name="1_Book2_Book1 2 3" xfId="11628"/>
    <cellStyle name="1_Book2_Book1 2 4" xfId="11629"/>
    <cellStyle name="1_Book2_Book1 3" xfId="11630"/>
    <cellStyle name="1_Book2_Book1 3 2" xfId="11631"/>
    <cellStyle name="1_Book2_Book1 3 3" xfId="11632"/>
    <cellStyle name="1_Book2_Book1 3 4" xfId="11633"/>
    <cellStyle name="1_Book2_Book1 4" xfId="11634"/>
    <cellStyle name="1_Book2_Book1 5" xfId="11635"/>
    <cellStyle name="1_Book2_Book1 6" xfId="11636"/>
    <cellStyle name="1_Book2_Book1_BC von DTPT 6 thang 2012" xfId="11637"/>
    <cellStyle name="1_Book2_Book1_BC von DTPT 6 thang 2012 2" xfId="11638"/>
    <cellStyle name="1_Book2_Book1_BC von DTPT 6 thang 2012 2 2" xfId="11639"/>
    <cellStyle name="1_Book2_Book1_BC von DTPT 6 thang 2012 2 3" xfId="11640"/>
    <cellStyle name="1_Book2_Book1_BC von DTPT 6 thang 2012 2 4" xfId="11641"/>
    <cellStyle name="1_Book2_Book1_BC von DTPT 6 thang 2012 3" xfId="11642"/>
    <cellStyle name="1_Book2_Book1_BC von DTPT 6 thang 2012 3 2" xfId="11643"/>
    <cellStyle name="1_Book2_Book1_BC von DTPT 6 thang 2012 3 3" xfId="11644"/>
    <cellStyle name="1_Book2_Book1_BC von DTPT 6 thang 2012 3 4" xfId="11645"/>
    <cellStyle name="1_Book2_Book1_BC von DTPT 6 thang 2012 4" xfId="11646"/>
    <cellStyle name="1_Book2_Book1_BC von DTPT 6 thang 2012 5" xfId="11647"/>
    <cellStyle name="1_Book2_Book1_BC von DTPT 6 thang 2012 6" xfId="11648"/>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3" xfId="11652"/>
    <cellStyle name="1_Book2_Book1_Bieu du thao QD von ho tro co MT 2 4" xfId="11653"/>
    <cellStyle name="1_Book2_Book1_Bieu du thao QD von ho tro co MT 3" xfId="11654"/>
    <cellStyle name="1_Book2_Book1_Bieu du thao QD von ho tro co MT 3 2" xfId="11655"/>
    <cellStyle name="1_Book2_Book1_Bieu du thao QD von ho tro co MT 3 3" xfId="11656"/>
    <cellStyle name="1_Book2_Book1_Bieu du thao QD von ho tro co MT 3 4" xfId="11657"/>
    <cellStyle name="1_Book2_Book1_Bieu du thao QD von ho tro co MT 4" xfId="11658"/>
    <cellStyle name="1_Book2_Book1_Bieu du thao QD von ho tro co MT 5" xfId="11659"/>
    <cellStyle name="1_Book2_Book1_Bieu du thao QD von ho tro co MT 6" xfId="11660"/>
    <cellStyle name="1_Book2_Book1_Hoan chinh KH 2012 (o nha)" xfId="11661"/>
    <cellStyle name="1_Book2_Book1_Hoan chinh KH 2012 (o nha) 2" xfId="11662"/>
    <cellStyle name="1_Book2_Book1_Hoan chinh KH 2012 (o nha) 2 2" xfId="11663"/>
    <cellStyle name="1_Book2_Book1_Hoan chinh KH 2012 (o nha) 2 3" xfId="11664"/>
    <cellStyle name="1_Book2_Book1_Hoan chinh KH 2012 (o nha) 2 4" xfId="11665"/>
    <cellStyle name="1_Book2_Book1_Hoan chinh KH 2012 (o nha) 3" xfId="11666"/>
    <cellStyle name="1_Book2_Book1_Hoan chinh KH 2012 (o nha) 3 2" xfId="11667"/>
    <cellStyle name="1_Book2_Book1_Hoan chinh KH 2012 (o nha) 3 3" xfId="11668"/>
    <cellStyle name="1_Book2_Book1_Hoan chinh KH 2012 (o nha) 3 4" xfId="11669"/>
    <cellStyle name="1_Book2_Book1_Hoan chinh KH 2012 (o nha) 4" xfId="11670"/>
    <cellStyle name="1_Book2_Book1_Hoan chinh KH 2012 (o nha) 5" xfId="11671"/>
    <cellStyle name="1_Book2_Book1_Hoan chinh KH 2012 (o nha) 6" xfId="11672"/>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3" xfId="11676"/>
    <cellStyle name="1_Book2_Book1_Hoan chinh KH 2012 (o nha)_Bao cao giai ngan quy I 2 4" xfId="11677"/>
    <cellStyle name="1_Book2_Book1_Hoan chinh KH 2012 (o nha)_Bao cao giai ngan quy I 3" xfId="11678"/>
    <cellStyle name="1_Book2_Book1_Hoan chinh KH 2012 (o nha)_Bao cao giai ngan quy I 3 2" xfId="11679"/>
    <cellStyle name="1_Book2_Book1_Hoan chinh KH 2012 (o nha)_Bao cao giai ngan quy I 3 3" xfId="11680"/>
    <cellStyle name="1_Book2_Book1_Hoan chinh KH 2012 (o nha)_Bao cao giai ngan quy I 3 4" xfId="11681"/>
    <cellStyle name="1_Book2_Book1_Hoan chinh KH 2012 (o nha)_Bao cao giai ngan quy I 4" xfId="11682"/>
    <cellStyle name="1_Book2_Book1_Hoan chinh KH 2012 (o nha)_Bao cao giai ngan quy I 5" xfId="11683"/>
    <cellStyle name="1_Book2_Book1_Hoan chinh KH 2012 (o nha)_Bao cao giai ngan quy I 6" xfId="11684"/>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3" xfId="11688"/>
    <cellStyle name="1_Book2_Book1_Hoan chinh KH 2012 (o nha)_BC von DTPT 6 thang 2012 2 4" xfId="11689"/>
    <cellStyle name="1_Book2_Book1_Hoan chinh KH 2012 (o nha)_BC von DTPT 6 thang 2012 3" xfId="11690"/>
    <cellStyle name="1_Book2_Book1_Hoan chinh KH 2012 (o nha)_BC von DTPT 6 thang 2012 3 2" xfId="11691"/>
    <cellStyle name="1_Book2_Book1_Hoan chinh KH 2012 (o nha)_BC von DTPT 6 thang 2012 3 3" xfId="11692"/>
    <cellStyle name="1_Book2_Book1_Hoan chinh KH 2012 (o nha)_BC von DTPT 6 thang 2012 3 4" xfId="11693"/>
    <cellStyle name="1_Book2_Book1_Hoan chinh KH 2012 (o nha)_BC von DTPT 6 thang 2012 4" xfId="11694"/>
    <cellStyle name="1_Book2_Book1_Hoan chinh KH 2012 (o nha)_BC von DTPT 6 thang 2012 5" xfId="11695"/>
    <cellStyle name="1_Book2_Book1_Hoan chinh KH 2012 (o nha)_BC von DTPT 6 thang 2012 6" xfId="11696"/>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3" xfId="11700"/>
    <cellStyle name="1_Book2_Book1_Hoan chinh KH 2012 (o nha)_Bieu du thao QD von ho tro co MT 2 4" xfId="11701"/>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3" xfId="11704"/>
    <cellStyle name="1_Book2_Book1_Hoan chinh KH 2012 (o nha)_Bieu du thao QD von ho tro co MT 3 4" xfId="11705"/>
    <cellStyle name="1_Book2_Book1_Hoan chinh KH 2012 (o nha)_Bieu du thao QD von ho tro co MT 4" xfId="11706"/>
    <cellStyle name="1_Book2_Book1_Hoan chinh KH 2012 (o nha)_Bieu du thao QD von ho tro co MT 5" xfId="11707"/>
    <cellStyle name="1_Book2_Book1_Hoan chinh KH 2012 (o nha)_Bieu du thao QD von ho tro co MT 6" xfId="11708"/>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3" xfId="11712"/>
    <cellStyle name="1_Book2_Book1_Hoan chinh KH 2012 (o nha)_Ke hoach 2012 theo doi (giai ngan 30.6.12) 2 4" xfId="11713"/>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3" xfId="11716"/>
    <cellStyle name="1_Book2_Book1_Hoan chinh KH 2012 (o nha)_Ke hoach 2012 theo doi (giai ngan 30.6.12) 3 4" xfId="11717"/>
    <cellStyle name="1_Book2_Book1_Hoan chinh KH 2012 (o nha)_Ke hoach 2012 theo doi (giai ngan 30.6.12) 4" xfId="11718"/>
    <cellStyle name="1_Book2_Book1_Hoan chinh KH 2012 (o nha)_Ke hoach 2012 theo doi (giai ngan 30.6.12) 5" xfId="11719"/>
    <cellStyle name="1_Book2_Book1_Hoan chinh KH 2012 (o nha)_Ke hoach 2012 theo doi (giai ngan 30.6.12) 6" xfId="11720"/>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3" xfId="11725"/>
    <cellStyle name="1_Book2_Book1_Hoan chinh KH 2012 Von ho tro co MT (chi tiet) 2 4" xfId="11726"/>
    <cellStyle name="1_Book2_Book1_Hoan chinh KH 2012 Von ho tro co MT (chi tiet) 3" xfId="11727"/>
    <cellStyle name="1_Book2_Book1_Hoan chinh KH 2012 Von ho tro co MT (chi tiet) 3 2" xfId="11728"/>
    <cellStyle name="1_Book2_Book1_Hoan chinh KH 2012 Von ho tro co MT (chi tiet) 3 3" xfId="11729"/>
    <cellStyle name="1_Book2_Book1_Hoan chinh KH 2012 Von ho tro co MT (chi tiet) 3 4" xfId="11730"/>
    <cellStyle name="1_Book2_Book1_Hoan chinh KH 2012 Von ho tro co MT (chi tiet) 4" xfId="11731"/>
    <cellStyle name="1_Book2_Book1_Hoan chinh KH 2012 Von ho tro co MT (chi tiet) 5" xfId="11732"/>
    <cellStyle name="1_Book2_Book1_Hoan chinh KH 2012 Von ho tro co MT (chi tiet) 6" xfId="11733"/>
    <cellStyle name="1_Book2_Book1_Hoan chinh KH 2012 Von ho tro co MT 10" xfId="11734"/>
    <cellStyle name="1_Book2_Book1_Hoan chinh KH 2012 Von ho tro co MT 10 2" xfId="11735"/>
    <cellStyle name="1_Book2_Book1_Hoan chinh KH 2012 Von ho tro co MT 10 3" xfId="11736"/>
    <cellStyle name="1_Book2_Book1_Hoan chinh KH 2012 Von ho tro co MT 10 4" xfId="11737"/>
    <cellStyle name="1_Book2_Book1_Hoan chinh KH 2012 Von ho tro co MT 11" xfId="11738"/>
    <cellStyle name="1_Book2_Book1_Hoan chinh KH 2012 Von ho tro co MT 11 2" xfId="11739"/>
    <cellStyle name="1_Book2_Book1_Hoan chinh KH 2012 Von ho tro co MT 11 3" xfId="11740"/>
    <cellStyle name="1_Book2_Book1_Hoan chinh KH 2012 Von ho tro co MT 11 4" xfId="11741"/>
    <cellStyle name="1_Book2_Book1_Hoan chinh KH 2012 Von ho tro co MT 12" xfId="11742"/>
    <cellStyle name="1_Book2_Book1_Hoan chinh KH 2012 Von ho tro co MT 12 2" xfId="11743"/>
    <cellStyle name="1_Book2_Book1_Hoan chinh KH 2012 Von ho tro co MT 12 3" xfId="11744"/>
    <cellStyle name="1_Book2_Book1_Hoan chinh KH 2012 Von ho tro co MT 12 4" xfId="11745"/>
    <cellStyle name="1_Book2_Book1_Hoan chinh KH 2012 Von ho tro co MT 13" xfId="11746"/>
    <cellStyle name="1_Book2_Book1_Hoan chinh KH 2012 Von ho tro co MT 13 2" xfId="11747"/>
    <cellStyle name="1_Book2_Book1_Hoan chinh KH 2012 Von ho tro co MT 13 3" xfId="11748"/>
    <cellStyle name="1_Book2_Book1_Hoan chinh KH 2012 Von ho tro co MT 13 4" xfId="11749"/>
    <cellStyle name="1_Book2_Book1_Hoan chinh KH 2012 Von ho tro co MT 14" xfId="11750"/>
    <cellStyle name="1_Book2_Book1_Hoan chinh KH 2012 Von ho tro co MT 14 2" xfId="11751"/>
    <cellStyle name="1_Book2_Book1_Hoan chinh KH 2012 Von ho tro co MT 14 3" xfId="11752"/>
    <cellStyle name="1_Book2_Book1_Hoan chinh KH 2012 Von ho tro co MT 14 4" xfId="11753"/>
    <cellStyle name="1_Book2_Book1_Hoan chinh KH 2012 Von ho tro co MT 15" xfId="11754"/>
    <cellStyle name="1_Book2_Book1_Hoan chinh KH 2012 Von ho tro co MT 15 2" xfId="11755"/>
    <cellStyle name="1_Book2_Book1_Hoan chinh KH 2012 Von ho tro co MT 15 3" xfId="11756"/>
    <cellStyle name="1_Book2_Book1_Hoan chinh KH 2012 Von ho tro co MT 15 4" xfId="11757"/>
    <cellStyle name="1_Book2_Book1_Hoan chinh KH 2012 Von ho tro co MT 16" xfId="11758"/>
    <cellStyle name="1_Book2_Book1_Hoan chinh KH 2012 Von ho tro co MT 16 2" xfId="11759"/>
    <cellStyle name="1_Book2_Book1_Hoan chinh KH 2012 Von ho tro co MT 16 3" xfId="11760"/>
    <cellStyle name="1_Book2_Book1_Hoan chinh KH 2012 Von ho tro co MT 16 4" xfId="11761"/>
    <cellStyle name="1_Book2_Book1_Hoan chinh KH 2012 Von ho tro co MT 17" xfId="11762"/>
    <cellStyle name="1_Book2_Book1_Hoan chinh KH 2012 Von ho tro co MT 17 2" xfId="11763"/>
    <cellStyle name="1_Book2_Book1_Hoan chinh KH 2012 Von ho tro co MT 17 3" xfId="11764"/>
    <cellStyle name="1_Book2_Book1_Hoan chinh KH 2012 Von ho tro co MT 17 4" xfId="11765"/>
    <cellStyle name="1_Book2_Book1_Hoan chinh KH 2012 Von ho tro co MT 18" xfId="11766"/>
    <cellStyle name="1_Book2_Book1_Hoan chinh KH 2012 Von ho tro co MT 19" xfId="11767"/>
    <cellStyle name="1_Book2_Book1_Hoan chinh KH 2012 Von ho tro co MT 2" xfId="11768"/>
    <cellStyle name="1_Book2_Book1_Hoan chinh KH 2012 Von ho tro co MT 2 2" xfId="11769"/>
    <cellStyle name="1_Book2_Book1_Hoan chinh KH 2012 Von ho tro co MT 2 3" xfId="11770"/>
    <cellStyle name="1_Book2_Book1_Hoan chinh KH 2012 Von ho tro co MT 2 4" xfId="11771"/>
    <cellStyle name="1_Book2_Book1_Hoan chinh KH 2012 Von ho tro co MT 20" xfId="11772"/>
    <cellStyle name="1_Book2_Book1_Hoan chinh KH 2012 Von ho tro co MT 3" xfId="11773"/>
    <cellStyle name="1_Book2_Book1_Hoan chinh KH 2012 Von ho tro co MT 3 2" xfId="11774"/>
    <cellStyle name="1_Book2_Book1_Hoan chinh KH 2012 Von ho tro co MT 3 3" xfId="11775"/>
    <cellStyle name="1_Book2_Book1_Hoan chinh KH 2012 Von ho tro co MT 3 4" xfId="11776"/>
    <cellStyle name="1_Book2_Book1_Hoan chinh KH 2012 Von ho tro co MT 4" xfId="11777"/>
    <cellStyle name="1_Book2_Book1_Hoan chinh KH 2012 Von ho tro co MT 4 2" xfId="11778"/>
    <cellStyle name="1_Book2_Book1_Hoan chinh KH 2012 Von ho tro co MT 4 3" xfId="11779"/>
    <cellStyle name="1_Book2_Book1_Hoan chinh KH 2012 Von ho tro co MT 4 4" xfId="11780"/>
    <cellStyle name="1_Book2_Book1_Hoan chinh KH 2012 Von ho tro co MT 5" xfId="11781"/>
    <cellStyle name="1_Book2_Book1_Hoan chinh KH 2012 Von ho tro co MT 5 2" xfId="11782"/>
    <cellStyle name="1_Book2_Book1_Hoan chinh KH 2012 Von ho tro co MT 5 3" xfId="11783"/>
    <cellStyle name="1_Book2_Book1_Hoan chinh KH 2012 Von ho tro co MT 5 4" xfId="11784"/>
    <cellStyle name="1_Book2_Book1_Hoan chinh KH 2012 Von ho tro co MT 6" xfId="11785"/>
    <cellStyle name="1_Book2_Book1_Hoan chinh KH 2012 Von ho tro co MT 6 2" xfId="11786"/>
    <cellStyle name="1_Book2_Book1_Hoan chinh KH 2012 Von ho tro co MT 6 3" xfId="11787"/>
    <cellStyle name="1_Book2_Book1_Hoan chinh KH 2012 Von ho tro co MT 6 4" xfId="11788"/>
    <cellStyle name="1_Book2_Book1_Hoan chinh KH 2012 Von ho tro co MT 7" xfId="11789"/>
    <cellStyle name="1_Book2_Book1_Hoan chinh KH 2012 Von ho tro co MT 7 2" xfId="11790"/>
    <cellStyle name="1_Book2_Book1_Hoan chinh KH 2012 Von ho tro co MT 7 3" xfId="11791"/>
    <cellStyle name="1_Book2_Book1_Hoan chinh KH 2012 Von ho tro co MT 7 4" xfId="11792"/>
    <cellStyle name="1_Book2_Book1_Hoan chinh KH 2012 Von ho tro co MT 8" xfId="11793"/>
    <cellStyle name="1_Book2_Book1_Hoan chinh KH 2012 Von ho tro co MT 8 2" xfId="11794"/>
    <cellStyle name="1_Book2_Book1_Hoan chinh KH 2012 Von ho tro co MT 8 3" xfId="11795"/>
    <cellStyle name="1_Book2_Book1_Hoan chinh KH 2012 Von ho tro co MT 8 4" xfId="11796"/>
    <cellStyle name="1_Book2_Book1_Hoan chinh KH 2012 Von ho tro co MT 9" xfId="11797"/>
    <cellStyle name="1_Book2_Book1_Hoan chinh KH 2012 Von ho tro co MT 9 2" xfId="11798"/>
    <cellStyle name="1_Book2_Book1_Hoan chinh KH 2012 Von ho tro co MT 9 3" xfId="11799"/>
    <cellStyle name="1_Book2_Book1_Hoan chinh KH 2012 Von ho tro co MT 9 4" xfId="11800"/>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3" xfId="11804"/>
    <cellStyle name="1_Book2_Book1_Hoan chinh KH 2012 Von ho tro co MT_Bao cao giai ngan quy I 2 4" xfId="11805"/>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3" xfId="11808"/>
    <cellStyle name="1_Book2_Book1_Hoan chinh KH 2012 Von ho tro co MT_Bao cao giai ngan quy I 3 4" xfId="11809"/>
    <cellStyle name="1_Book2_Book1_Hoan chinh KH 2012 Von ho tro co MT_Bao cao giai ngan quy I 4" xfId="11810"/>
    <cellStyle name="1_Book2_Book1_Hoan chinh KH 2012 Von ho tro co MT_Bao cao giai ngan quy I 5" xfId="11811"/>
    <cellStyle name="1_Book2_Book1_Hoan chinh KH 2012 Von ho tro co MT_Bao cao giai ngan quy I 6" xfId="11812"/>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3" xfId="11816"/>
    <cellStyle name="1_Book2_Book1_Hoan chinh KH 2012 Von ho tro co MT_BC von DTPT 6 thang 2012 2 4" xfId="11817"/>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3" xfId="11820"/>
    <cellStyle name="1_Book2_Book1_Hoan chinh KH 2012 Von ho tro co MT_BC von DTPT 6 thang 2012 3 4" xfId="11821"/>
    <cellStyle name="1_Book2_Book1_Hoan chinh KH 2012 Von ho tro co MT_BC von DTPT 6 thang 2012 4" xfId="11822"/>
    <cellStyle name="1_Book2_Book1_Hoan chinh KH 2012 Von ho tro co MT_BC von DTPT 6 thang 2012 5" xfId="11823"/>
    <cellStyle name="1_Book2_Book1_Hoan chinh KH 2012 Von ho tro co MT_BC von DTPT 6 thang 2012 6" xfId="11824"/>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3" xfId="11828"/>
    <cellStyle name="1_Book2_Book1_Hoan chinh KH 2012 Von ho tro co MT_Bieu du thao QD von ho tro co MT 2 4" xfId="11829"/>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3" xfId="11832"/>
    <cellStyle name="1_Book2_Book1_Hoan chinh KH 2012 Von ho tro co MT_Bieu du thao QD von ho tro co MT 3 4" xfId="11833"/>
    <cellStyle name="1_Book2_Book1_Hoan chinh KH 2012 Von ho tro co MT_Bieu du thao QD von ho tro co MT 4" xfId="11834"/>
    <cellStyle name="1_Book2_Book1_Hoan chinh KH 2012 Von ho tro co MT_Bieu du thao QD von ho tro co MT 5" xfId="11835"/>
    <cellStyle name="1_Book2_Book1_Hoan chinh KH 2012 Von ho tro co MT_Bieu du thao QD von ho tro co MT 6" xfId="11836"/>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3" xfId="11840"/>
    <cellStyle name="1_Book2_Book1_Hoan chinh KH 2012 Von ho tro co MT_Ke hoach 2012 theo doi (giai ngan 30.6.12) 2 4" xfId="11841"/>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3" xfId="11844"/>
    <cellStyle name="1_Book2_Book1_Hoan chinh KH 2012 Von ho tro co MT_Ke hoach 2012 theo doi (giai ngan 30.6.12) 3 4" xfId="11845"/>
    <cellStyle name="1_Book2_Book1_Hoan chinh KH 2012 Von ho tro co MT_Ke hoach 2012 theo doi (giai ngan 30.6.12) 4" xfId="11846"/>
    <cellStyle name="1_Book2_Book1_Hoan chinh KH 2012 Von ho tro co MT_Ke hoach 2012 theo doi (giai ngan 30.6.12) 5" xfId="11847"/>
    <cellStyle name="1_Book2_Book1_Hoan chinh KH 2012 Von ho tro co MT_Ke hoach 2012 theo doi (giai ngan 30.6.12) 6" xfId="11848"/>
    <cellStyle name="1_Book2_Book1_Ke hoach 2012 (theo doi)" xfId="11849"/>
    <cellStyle name="1_Book2_Book1_Ke hoach 2012 (theo doi) 2" xfId="11850"/>
    <cellStyle name="1_Book2_Book1_Ke hoach 2012 (theo doi) 2 2" xfId="11851"/>
    <cellStyle name="1_Book2_Book1_Ke hoach 2012 (theo doi) 2 3" xfId="11852"/>
    <cellStyle name="1_Book2_Book1_Ke hoach 2012 (theo doi) 2 4" xfId="11853"/>
    <cellStyle name="1_Book2_Book1_Ke hoach 2012 (theo doi) 3" xfId="11854"/>
    <cellStyle name="1_Book2_Book1_Ke hoach 2012 (theo doi) 3 2" xfId="11855"/>
    <cellStyle name="1_Book2_Book1_Ke hoach 2012 (theo doi) 3 3" xfId="11856"/>
    <cellStyle name="1_Book2_Book1_Ke hoach 2012 (theo doi) 3 4" xfId="11857"/>
    <cellStyle name="1_Book2_Book1_Ke hoach 2012 (theo doi) 4" xfId="11858"/>
    <cellStyle name="1_Book2_Book1_Ke hoach 2012 (theo doi) 5" xfId="11859"/>
    <cellStyle name="1_Book2_Book1_Ke hoach 2012 (theo doi) 6" xfId="11860"/>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3" xfId="11864"/>
    <cellStyle name="1_Book2_Book1_Ke hoach 2012 theo doi (giai ngan 30.6.12) 2 4" xfId="11865"/>
    <cellStyle name="1_Book2_Book1_Ke hoach 2012 theo doi (giai ngan 30.6.12) 3" xfId="11866"/>
    <cellStyle name="1_Book2_Book1_Ke hoach 2012 theo doi (giai ngan 30.6.12) 3 2" xfId="11867"/>
    <cellStyle name="1_Book2_Book1_Ke hoach 2012 theo doi (giai ngan 30.6.12) 3 3" xfId="11868"/>
    <cellStyle name="1_Book2_Book1_Ke hoach 2012 theo doi (giai ngan 30.6.12) 3 4" xfId="11869"/>
    <cellStyle name="1_Book2_Book1_Ke hoach 2012 theo doi (giai ngan 30.6.12) 4" xfId="11870"/>
    <cellStyle name="1_Book2_Book1_Ke hoach 2012 theo doi (giai ngan 30.6.12) 5" xfId="11871"/>
    <cellStyle name="1_Book2_Book1_Ke hoach 2012 theo doi (giai ngan 30.6.12) 6" xfId="11872"/>
    <cellStyle name="1_Book2_Chi tieu 5 nam" xfId="11873"/>
    <cellStyle name="1_Book2_Chi tieu 5 nam 2" xfId="11874"/>
    <cellStyle name="1_Book2_Chi tieu 5 nam 2 2" xfId="11875"/>
    <cellStyle name="1_Book2_Chi tieu 5 nam 2 3" xfId="11876"/>
    <cellStyle name="1_Book2_Chi tieu 5 nam 2 4" xfId="11877"/>
    <cellStyle name="1_Book2_Chi tieu 5 nam 3" xfId="11878"/>
    <cellStyle name="1_Book2_Chi tieu 5 nam 4" xfId="11879"/>
    <cellStyle name="1_Book2_Chi tieu 5 nam 5" xfId="1188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3" xfId="11884"/>
    <cellStyle name="1_Book2_Chi tieu 5 nam_BC cong trinh trong diem 2 4" xfId="11885"/>
    <cellStyle name="1_Book2_Chi tieu 5 nam_BC cong trinh trong diem 3" xfId="11886"/>
    <cellStyle name="1_Book2_Chi tieu 5 nam_BC cong trinh trong diem 4" xfId="11887"/>
    <cellStyle name="1_Book2_Chi tieu 5 nam_BC cong trinh trong diem 5" xfId="1188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3" xfId="11892"/>
    <cellStyle name="1_Book2_Chi tieu 5 nam_BC cong trinh trong diem_BC von DTPT 6 thang 2012 2 4" xfId="11893"/>
    <cellStyle name="1_Book2_Chi tieu 5 nam_BC cong trinh trong diem_BC von DTPT 6 thang 2012 3" xfId="11894"/>
    <cellStyle name="1_Book2_Chi tieu 5 nam_BC cong trinh trong diem_BC von DTPT 6 thang 2012 4" xfId="11895"/>
    <cellStyle name="1_Book2_Chi tieu 5 nam_BC cong trinh trong diem_BC von DTPT 6 thang 2012 5" xfId="1189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3" xfId="11900"/>
    <cellStyle name="1_Book2_Chi tieu 5 nam_BC cong trinh trong diem_Bieu du thao QD von ho tro co MT 2 4" xfId="11901"/>
    <cellStyle name="1_Book2_Chi tieu 5 nam_BC cong trinh trong diem_Bieu du thao QD von ho tro co MT 3" xfId="11902"/>
    <cellStyle name="1_Book2_Chi tieu 5 nam_BC cong trinh trong diem_Bieu du thao QD von ho tro co MT 4" xfId="11903"/>
    <cellStyle name="1_Book2_Chi tieu 5 nam_BC cong trinh trong diem_Bieu du thao QD von ho tro co MT 5" xfId="1190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3" xfId="11908"/>
    <cellStyle name="1_Book2_Chi tieu 5 nam_BC cong trinh trong diem_Ke hoach 2012 (theo doi) 2 4" xfId="11909"/>
    <cellStyle name="1_Book2_Chi tieu 5 nam_BC cong trinh trong diem_Ke hoach 2012 (theo doi) 3" xfId="11910"/>
    <cellStyle name="1_Book2_Chi tieu 5 nam_BC cong trinh trong diem_Ke hoach 2012 (theo doi) 4" xfId="11911"/>
    <cellStyle name="1_Book2_Chi tieu 5 nam_BC cong trinh trong diem_Ke hoach 2012 (theo doi) 5" xfId="1191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3" xfId="11916"/>
    <cellStyle name="1_Book2_Chi tieu 5 nam_BC cong trinh trong diem_Ke hoach 2012 theo doi (giai ngan 30.6.12) 2 4" xfId="11917"/>
    <cellStyle name="1_Book2_Chi tieu 5 nam_BC cong trinh trong diem_Ke hoach 2012 theo doi (giai ngan 30.6.12) 3" xfId="11918"/>
    <cellStyle name="1_Book2_Chi tieu 5 nam_BC cong trinh trong diem_Ke hoach 2012 theo doi (giai ngan 30.6.12) 4" xfId="11919"/>
    <cellStyle name="1_Book2_Chi tieu 5 nam_BC cong trinh trong diem_Ke hoach 2012 theo doi (giai ngan 30.6.12) 5" xfId="1192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3" xfId="11924"/>
    <cellStyle name="1_Book2_Chi tieu 5 nam_BC von DTPT 6 thang 2012 2 4" xfId="11925"/>
    <cellStyle name="1_Book2_Chi tieu 5 nam_BC von DTPT 6 thang 2012 3" xfId="11926"/>
    <cellStyle name="1_Book2_Chi tieu 5 nam_BC von DTPT 6 thang 2012 4" xfId="11927"/>
    <cellStyle name="1_Book2_Chi tieu 5 nam_BC von DTPT 6 thang 2012 5" xfId="1192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3" xfId="11932"/>
    <cellStyle name="1_Book2_Chi tieu 5 nam_Bieu du thao QD von ho tro co MT 2 4" xfId="11933"/>
    <cellStyle name="1_Book2_Chi tieu 5 nam_Bieu du thao QD von ho tro co MT 3" xfId="11934"/>
    <cellStyle name="1_Book2_Chi tieu 5 nam_Bieu du thao QD von ho tro co MT 4" xfId="11935"/>
    <cellStyle name="1_Book2_Chi tieu 5 nam_Bieu du thao QD von ho tro co MT 5" xfId="1193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3" xfId="11940"/>
    <cellStyle name="1_Book2_Chi tieu 5 nam_Ke hoach 2012 (theo doi) 2 4" xfId="11941"/>
    <cellStyle name="1_Book2_Chi tieu 5 nam_Ke hoach 2012 (theo doi) 3" xfId="11942"/>
    <cellStyle name="1_Book2_Chi tieu 5 nam_Ke hoach 2012 (theo doi) 4" xfId="11943"/>
    <cellStyle name="1_Book2_Chi tieu 5 nam_Ke hoach 2012 (theo doi) 5" xfId="1194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3" xfId="11948"/>
    <cellStyle name="1_Book2_Chi tieu 5 nam_Ke hoach 2012 theo doi (giai ngan 30.6.12) 2 4" xfId="11949"/>
    <cellStyle name="1_Book2_Chi tieu 5 nam_Ke hoach 2012 theo doi (giai ngan 30.6.12) 3" xfId="11950"/>
    <cellStyle name="1_Book2_Chi tieu 5 nam_Ke hoach 2012 theo doi (giai ngan 30.6.12) 4" xfId="11951"/>
    <cellStyle name="1_Book2_Chi tieu 5 nam_Ke hoach 2012 theo doi (giai ngan 30.6.12) 5" xfId="1195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3" xfId="11956"/>
    <cellStyle name="1_Book2_Chi tieu 5 nam_pvhung.skhdt 20117113152041 Danh muc cong trinh trong diem 2 4" xfId="11957"/>
    <cellStyle name="1_Book2_Chi tieu 5 nam_pvhung.skhdt 20117113152041 Danh muc cong trinh trong diem 3" xfId="11958"/>
    <cellStyle name="1_Book2_Chi tieu 5 nam_pvhung.skhdt 20117113152041 Danh muc cong trinh trong diem 4" xfId="11959"/>
    <cellStyle name="1_Book2_Chi tieu 5 nam_pvhung.skhdt 20117113152041 Danh muc cong trinh trong diem 5" xfId="1196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3" xfId="11964"/>
    <cellStyle name="1_Book2_Chi tieu 5 nam_pvhung.skhdt 20117113152041 Danh muc cong trinh trong diem_BC von DTPT 6 thang 2012 2 4" xfId="11965"/>
    <cellStyle name="1_Book2_Chi tieu 5 nam_pvhung.skhdt 20117113152041 Danh muc cong trinh trong diem_BC von DTPT 6 thang 2012 3" xfId="11966"/>
    <cellStyle name="1_Book2_Chi tieu 5 nam_pvhung.skhdt 20117113152041 Danh muc cong trinh trong diem_BC von DTPT 6 thang 2012 4" xfId="11967"/>
    <cellStyle name="1_Book2_Chi tieu 5 nam_pvhung.skhdt 20117113152041 Danh muc cong trinh trong diem_BC von DTPT 6 thang 2012 5" xfId="1196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3" xfId="11972"/>
    <cellStyle name="1_Book2_Chi tieu 5 nam_pvhung.skhdt 20117113152041 Danh muc cong trinh trong diem_Bieu du thao QD von ho tro co MT 2 4" xfId="11973"/>
    <cellStyle name="1_Book2_Chi tieu 5 nam_pvhung.skhdt 20117113152041 Danh muc cong trinh trong diem_Bieu du thao QD von ho tro co MT 3" xfId="11974"/>
    <cellStyle name="1_Book2_Chi tieu 5 nam_pvhung.skhdt 20117113152041 Danh muc cong trinh trong diem_Bieu du thao QD von ho tro co MT 4" xfId="11975"/>
    <cellStyle name="1_Book2_Chi tieu 5 nam_pvhung.skhdt 20117113152041 Danh muc cong trinh trong diem_Bieu du thao QD von ho tro co MT 5" xfId="1197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3" xfId="11980"/>
    <cellStyle name="1_Book2_Chi tieu 5 nam_pvhung.skhdt 20117113152041 Danh muc cong trinh trong diem_Ke hoach 2012 (theo doi) 2 4" xfId="11981"/>
    <cellStyle name="1_Book2_Chi tieu 5 nam_pvhung.skhdt 20117113152041 Danh muc cong trinh trong diem_Ke hoach 2012 (theo doi) 3" xfId="11982"/>
    <cellStyle name="1_Book2_Chi tieu 5 nam_pvhung.skhdt 20117113152041 Danh muc cong trinh trong diem_Ke hoach 2012 (theo doi) 4" xfId="11983"/>
    <cellStyle name="1_Book2_Chi tieu 5 nam_pvhung.skhdt 20117113152041 Danh muc cong trinh trong diem_Ke hoach 2012 (theo doi) 5" xfId="1198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5" xfId="11992"/>
    <cellStyle name="1_Book2_Dang ky phan khai von ODA (gui Bo)" xfId="11993"/>
    <cellStyle name="1_Book2_Dang ky phan khai von ODA (gui Bo) 2" xfId="11994"/>
    <cellStyle name="1_Book2_Dang ky phan khai von ODA (gui Bo) 2 2" xfId="11995"/>
    <cellStyle name="1_Book2_Dang ky phan khai von ODA (gui Bo) 2 3" xfId="11996"/>
    <cellStyle name="1_Book2_Dang ky phan khai von ODA (gui Bo) 2 4" xfId="11997"/>
    <cellStyle name="1_Book2_Dang ky phan khai von ODA (gui Bo) 3" xfId="11998"/>
    <cellStyle name="1_Book2_Dang ky phan khai von ODA (gui Bo) 4" xfId="11999"/>
    <cellStyle name="1_Book2_Dang ky phan khai von ODA (gui Bo) 5" xfId="1200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3" xfId="12004"/>
    <cellStyle name="1_Book2_Dang ky phan khai von ODA (gui Bo)_BC von DTPT 6 thang 2012 2 4" xfId="12005"/>
    <cellStyle name="1_Book2_Dang ky phan khai von ODA (gui Bo)_BC von DTPT 6 thang 2012 3" xfId="12006"/>
    <cellStyle name="1_Book2_Dang ky phan khai von ODA (gui Bo)_BC von DTPT 6 thang 2012 4" xfId="12007"/>
    <cellStyle name="1_Book2_Dang ky phan khai von ODA (gui Bo)_BC von DTPT 6 thang 2012 5" xfId="1200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3" xfId="12012"/>
    <cellStyle name="1_Book2_Dang ky phan khai von ODA (gui Bo)_Bieu du thao QD von ho tro co MT 2 4" xfId="12013"/>
    <cellStyle name="1_Book2_Dang ky phan khai von ODA (gui Bo)_Bieu du thao QD von ho tro co MT 3" xfId="12014"/>
    <cellStyle name="1_Book2_Dang ky phan khai von ODA (gui Bo)_Bieu du thao QD von ho tro co MT 4" xfId="12015"/>
    <cellStyle name="1_Book2_Dang ky phan khai von ODA (gui Bo)_Bieu du thao QD von ho tro co MT 5" xfId="1201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3" xfId="12020"/>
    <cellStyle name="1_Book2_Dang ky phan khai von ODA (gui Bo)_Ke hoach 2012 theo doi (giai ngan 30.6.12) 2 4" xfId="12021"/>
    <cellStyle name="1_Book2_Dang ky phan khai von ODA (gui Bo)_Ke hoach 2012 theo doi (giai ngan 30.6.12) 3" xfId="12022"/>
    <cellStyle name="1_Book2_Dang ky phan khai von ODA (gui Bo)_Ke hoach 2012 theo doi (giai ngan 30.6.12) 4" xfId="12023"/>
    <cellStyle name="1_Book2_Dang ky phan khai von ODA (gui Bo)_Ke hoach 2012 theo doi (giai ngan 30.6.12) 5" xfId="12024"/>
    <cellStyle name="1_Book2_DK bo tri lai (chinh thuc)" xfId="12025"/>
    <cellStyle name="1_Book2_DK bo tri lai (chinh thuc) 2" xfId="12026"/>
    <cellStyle name="1_Book2_DK bo tri lai (chinh thuc) 2 2" xfId="12027"/>
    <cellStyle name="1_Book2_DK bo tri lai (chinh thuc) 2 3" xfId="12028"/>
    <cellStyle name="1_Book2_DK bo tri lai (chinh thuc) 2 4" xfId="12029"/>
    <cellStyle name="1_Book2_DK bo tri lai (chinh thuc) 3" xfId="12030"/>
    <cellStyle name="1_Book2_DK bo tri lai (chinh thuc) 3 2" xfId="12031"/>
    <cellStyle name="1_Book2_DK bo tri lai (chinh thuc) 3 3" xfId="12032"/>
    <cellStyle name="1_Book2_DK bo tri lai (chinh thuc) 3 4" xfId="12033"/>
    <cellStyle name="1_Book2_DK bo tri lai (chinh thuc) 4" xfId="12034"/>
    <cellStyle name="1_Book2_DK bo tri lai (chinh thuc) 5" xfId="12035"/>
    <cellStyle name="1_Book2_DK bo tri lai (chinh thuc) 6" xfId="12036"/>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3" xfId="12040"/>
    <cellStyle name="1_Book2_DK bo tri lai (chinh thuc)_BC von DTPT 6 thang 2012 2 4" xfId="12041"/>
    <cellStyle name="1_Book2_DK bo tri lai (chinh thuc)_BC von DTPT 6 thang 2012 3" xfId="12042"/>
    <cellStyle name="1_Book2_DK bo tri lai (chinh thuc)_BC von DTPT 6 thang 2012 3 2" xfId="12043"/>
    <cellStyle name="1_Book2_DK bo tri lai (chinh thuc)_BC von DTPT 6 thang 2012 3 3" xfId="12044"/>
    <cellStyle name="1_Book2_DK bo tri lai (chinh thuc)_BC von DTPT 6 thang 2012 3 4" xfId="12045"/>
    <cellStyle name="1_Book2_DK bo tri lai (chinh thuc)_BC von DTPT 6 thang 2012 4" xfId="12046"/>
    <cellStyle name="1_Book2_DK bo tri lai (chinh thuc)_BC von DTPT 6 thang 2012 5" xfId="12047"/>
    <cellStyle name="1_Book2_DK bo tri lai (chinh thuc)_BC von DTPT 6 thang 2012 6" xfId="12048"/>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3" xfId="12052"/>
    <cellStyle name="1_Book2_DK bo tri lai (chinh thuc)_Bieu du thao QD von ho tro co MT 2 4" xfId="12053"/>
    <cellStyle name="1_Book2_DK bo tri lai (chinh thuc)_Bieu du thao QD von ho tro co MT 3" xfId="12054"/>
    <cellStyle name="1_Book2_DK bo tri lai (chinh thuc)_Bieu du thao QD von ho tro co MT 3 2" xfId="12055"/>
    <cellStyle name="1_Book2_DK bo tri lai (chinh thuc)_Bieu du thao QD von ho tro co MT 3 3" xfId="12056"/>
    <cellStyle name="1_Book2_DK bo tri lai (chinh thuc)_Bieu du thao QD von ho tro co MT 3 4" xfId="12057"/>
    <cellStyle name="1_Book2_DK bo tri lai (chinh thuc)_Bieu du thao QD von ho tro co MT 4" xfId="12058"/>
    <cellStyle name="1_Book2_DK bo tri lai (chinh thuc)_Bieu du thao QD von ho tro co MT 5" xfId="12059"/>
    <cellStyle name="1_Book2_DK bo tri lai (chinh thuc)_Bieu du thao QD von ho tro co MT 6" xfId="12060"/>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3" xfId="12064"/>
    <cellStyle name="1_Book2_DK bo tri lai (chinh thuc)_Hoan chinh KH 2012 (o nha) 2 4" xfId="12065"/>
    <cellStyle name="1_Book2_DK bo tri lai (chinh thuc)_Hoan chinh KH 2012 (o nha) 3" xfId="12066"/>
    <cellStyle name="1_Book2_DK bo tri lai (chinh thuc)_Hoan chinh KH 2012 (o nha) 3 2" xfId="12067"/>
    <cellStyle name="1_Book2_DK bo tri lai (chinh thuc)_Hoan chinh KH 2012 (o nha) 3 3" xfId="12068"/>
    <cellStyle name="1_Book2_DK bo tri lai (chinh thuc)_Hoan chinh KH 2012 (o nha) 3 4" xfId="12069"/>
    <cellStyle name="1_Book2_DK bo tri lai (chinh thuc)_Hoan chinh KH 2012 (o nha) 4" xfId="12070"/>
    <cellStyle name="1_Book2_DK bo tri lai (chinh thuc)_Hoan chinh KH 2012 (o nha) 5" xfId="12071"/>
    <cellStyle name="1_Book2_DK bo tri lai (chinh thuc)_Hoan chinh KH 2012 (o nha) 6" xfId="12072"/>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3" xfId="12076"/>
    <cellStyle name="1_Book2_DK bo tri lai (chinh thuc)_Hoan chinh KH 2012 (o nha)_Bao cao giai ngan quy I 2 4" xfId="12077"/>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3" xfId="12080"/>
    <cellStyle name="1_Book2_DK bo tri lai (chinh thuc)_Hoan chinh KH 2012 (o nha)_Bao cao giai ngan quy I 3 4" xfId="12081"/>
    <cellStyle name="1_Book2_DK bo tri lai (chinh thuc)_Hoan chinh KH 2012 (o nha)_Bao cao giai ngan quy I 4" xfId="12082"/>
    <cellStyle name="1_Book2_DK bo tri lai (chinh thuc)_Hoan chinh KH 2012 (o nha)_Bao cao giai ngan quy I 5" xfId="12083"/>
    <cellStyle name="1_Book2_DK bo tri lai (chinh thuc)_Hoan chinh KH 2012 (o nha)_Bao cao giai ngan quy I 6" xfId="12084"/>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3" xfId="12088"/>
    <cellStyle name="1_Book2_DK bo tri lai (chinh thuc)_Hoan chinh KH 2012 (o nha)_BC von DTPT 6 thang 2012 2 4" xfId="12089"/>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3" xfId="12092"/>
    <cellStyle name="1_Book2_DK bo tri lai (chinh thuc)_Hoan chinh KH 2012 (o nha)_BC von DTPT 6 thang 2012 3 4" xfId="12093"/>
    <cellStyle name="1_Book2_DK bo tri lai (chinh thuc)_Hoan chinh KH 2012 (o nha)_BC von DTPT 6 thang 2012 4" xfId="12094"/>
    <cellStyle name="1_Book2_DK bo tri lai (chinh thuc)_Hoan chinh KH 2012 (o nha)_BC von DTPT 6 thang 2012 5" xfId="12095"/>
    <cellStyle name="1_Book2_DK bo tri lai (chinh thuc)_Hoan chinh KH 2012 (o nha)_BC von DTPT 6 thang 2012 6" xfId="12096"/>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3" xfId="12100"/>
    <cellStyle name="1_Book2_DK bo tri lai (chinh thuc)_Hoan chinh KH 2012 (o nha)_Bieu du thao QD von ho tro co MT 2 4" xfId="12101"/>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3" xfId="12104"/>
    <cellStyle name="1_Book2_DK bo tri lai (chinh thuc)_Hoan chinh KH 2012 (o nha)_Bieu du thao QD von ho tro co MT 3 4" xfId="12105"/>
    <cellStyle name="1_Book2_DK bo tri lai (chinh thuc)_Hoan chinh KH 2012 (o nha)_Bieu du thao QD von ho tro co MT 4" xfId="12106"/>
    <cellStyle name="1_Book2_DK bo tri lai (chinh thuc)_Hoan chinh KH 2012 (o nha)_Bieu du thao QD von ho tro co MT 5" xfId="12107"/>
    <cellStyle name="1_Book2_DK bo tri lai (chinh thuc)_Hoan chinh KH 2012 (o nha)_Bieu du thao QD von ho tro co MT 6" xfId="12108"/>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3" xfId="12112"/>
    <cellStyle name="1_Book2_DK bo tri lai (chinh thuc)_Hoan chinh KH 2012 (o nha)_Ke hoach 2012 theo doi (giai ngan 30.6.12) 2 4" xfId="12113"/>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3" xfId="12116"/>
    <cellStyle name="1_Book2_DK bo tri lai (chinh thuc)_Hoan chinh KH 2012 (o nha)_Ke hoach 2012 theo doi (giai ngan 30.6.12) 3 4" xfId="12117"/>
    <cellStyle name="1_Book2_DK bo tri lai (chinh thuc)_Hoan chinh KH 2012 (o nha)_Ke hoach 2012 theo doi (giai ngan 30.6.12) 4" xfId="12118"/>
    <cellStyle name="1_Book2_DK bo tri lai (chinh thuc)_Hoan chinh KH 2012 (o nha)_Ke hoach 2012 theo doi (giai ngan 30.6.12) 5" xfId="12119"/>
    <cellStyle name="1_Book2_DK bo tri lai (chinh thuc)_Hoan chinh KH 2012 (o nha)_Ke hoach 2012 theo doi (giai ngan 30.6.12) 6" xfId="12120"/>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3" xfId="12125"/>
    <cellStyle name="1_Book2_DK bo tri lai (chinh thuc)_Hoan chinh KH 2012 Von ho tro co MT (chi tiet) 2 4" xfId="12126"/>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3" xfId="12129"/>
    <cellStyle name="1_Book2_DK bo tri lai (chinh thuc)_Hoan chinh KH 2012 Von ho tro co MT (chi tiet) 3 4" xfId="12130"/>
    <cellStyle name="1_Book2_DK bo tri lai (chinh thuc)_Hoan chinh KH 2012 Von ho tro co MT (chi tiet) 4" xfId="12131"/>
    <cellStyle name="1_Book2_DK bo tri lai (chinh thuc)_Hoan chinh KH 2012 Von ho tro co MT (chi tiet) 5" xfId="12132"/>
    <cellStyle name="1_Book2_DK bo tri lai (chinh thuc)_Hoan chinh KH 2012 Von ho tro co MT (chi tiet) 6" xfId="12133"/>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3" xfId="12136"/>
    <cellStyle name="1_Book2_DK bo tri lai (chinh thuc)_Hoan chinh KH 2012 Von ho tro co MT 10 4" xfId="12137"/>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3" xfId="12140"/>
    <cellStyle name="1_Book2_DK bo tri lai (chinh thuc)_Hoan chinh KH 2012 Von ho tro co MT 11 4" xfId="12141"/>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3" xfId="12144"/>
    <cellStyle name="1_Book2_DK bo tri lai (chinh thuc)_Hoan chinh KH 2012 Von ho tro co MT 12 4" xfId="12145"/>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3" xfId="12148"/>
    <cellStyle name="1_Book2_DK bo tri lai (chinh thuc)_Hoan chinh KH 2012 Von ho tro co MT 13 4" xfId="12149"/>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3" xfId="12152"/>
    <cellStyle name="1_Book2_DK bo tri lai (chinh thuc)_Hoan chinh KH 2012 Von ho tro co MT 14 4" xfId="12153"/>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3" xfId="12156"/>
    <cellStyle name="1_Book2_DK bo tri lai (chinh thuc)_Hoan chinh KH 2012 Von ho tro co MT 15 4" xfId="12157"/>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3" xfId="12160"/>
    <cellStyle name="1_Book2_DK bo tri lai (chinh thuc)_Hoan chinh KH 2012 Von ho tro co MT 16 4" xfId="12161"/>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3" xfId="12164"/>
    <cellStyle name="1_Book2_DK bo tri lai (chinh thuc)_Hoan chinh KH 2012 Von ho tro co MT 17 4" xfId="12165"/>
    <cellStyle name="1_Book2_DK bo tri lai (chinh thuc)_Hoan chinh KH 2012 Von ho tro co MT 18" xfId="12166"/>
    <cellStyle name="1_Book2_DK bo tri lai (chinh thuc)_Hoan chinh KH 2012 Von ho tro co MT 19" xfId="12167"/>
    <cellStyle name="1_Book2_DK bo tri lai (chinh thuc)_Hoan chinh KH 2012 Von ho tro co MT 2" xfId="12168"/>
    <cellStyle name="1_Book2_DK bo tri lai (chinh thuc)_Hoan chinh KH 2012 Von ho tro co MT 2 2" xfId="12169"/>
    <cellStyle name="1_Book2_DK bo tri lai (chinh thuc)_Hoan chinh KH 2012 Von ho tro co MT 2 3" xfId="12170"/>
    <cellStyle name="1_Book2_DK bo tri lai (chinh thuc)_Hoan chinh KH 2012 Von ho tro co MT 2 4" xfId="12171"/>
    <cellStyle name="1_Book2_DK bo tri lai (chinh thuc)_Hoan chinh KH 2012 Von ho tro co MT 20" xfId="12172"/>
    <cellStyle name="1_Book2_DK bo tri lai (chinh thuc)_Hoan chinh KH 2012 Von ho tro co MT 3" xfId="12173"/>
    <cellStyle name="1_Book2_DK bo tri lai (chinh thuc)_Hoan chinh KH 2012 Von ho tro co MT 3 2" xfId="12174"/>
    <cellStyle name="1_Book2_DK bo tri lai (chinh thuc)_Hoan chinh KH 2012 Von ho tro co MT 3 3" xfId="12175"/>
    <cellStyle name="1_Book2_DK bo tri lai (chinh thuc)_Hoan chinh KH 2012 Von ho tro co MT 3 4" xfId="12176"/>
    <cellStyle name="1_Book2_DK bo tri lai (chinh thuc)_Hoan chinh KH 2012 Von ho tro co MT 4" xfId="12177"/>
    <cellStyle name="1_Book2_DK bo tri lai (chinh thuc)_Hoan chinh KH 2012 Von ho tro co MT 4 2" xfId="12178"/>
    <cellStyle name="1_Book2_DK bo tri lai (chinh thuc)_Hoan chinh KH 2012 Von ho tro co MT 4 3" xfId="12179"/>
    <cellStyle name="1_Book2_DK bo tri lai (chinh thuc)_Hoan chinh KH 2012 Von ho tro co MT 4 4" xfId="12180"/>
    <cellStyle name="1_Book2_DK bo tri lai (chinh thuc)_Hoan chinh KH 2012 Von ho tro co MT 5" xfId="12181"/>
    <cellStyle name="1_Book2_DK bo tri lai (chinh thuc)_Hoan chinh KH 2012 Von ho tro co MT 5 2" xfId="12182"/>
    <cellStyle name="1_Book2_DK bo tri lai (chinh thuc)_Hoan chinh KH 2012 Von ho tro co MT 5 3" xfId="12183"/>
    <cellStyle name="1_Book2_DK bo tri lai (chinh thuc)_Hoan chinh KH 2012 Von ho tro co MT 5 4" xfId="12184"/>
    <cellStyle name="1_Book2_DK bo tri lai (chinh thuc)_Hoan chinh KH 2012 Von ho tro co MT 6" xfId="12185"/>
    <cellStyle name="1_Book2_DK bo tri lai (chinh thuc)_Hoan chinh KH 2012 Von ho tro co MT 6 2" xfId="12186"/>
    <cellStyle name="1_Book2_DK bo tri lai (chinh thuc)_Hoan chinh KH 2012 Von ho tro co MT 6 3" xfId="12187"/>
    <cellStyle name="1_Book2_DK bo tri lai (chinh thuc)_Hoan chinh KH 2012 Von ho tro co MT 6 4" xfId="12188"/>
    <cellStyle name="1_Book2_DK bo tri lai (chinh thuc)_Hoan chinh KH 2012 Von ho tro co MT 7" xfId="12189"/>
    <cellStyle name="1_Book2_DK bo tri lai (chinh thuc)_Hoan chinh KH 2012 Von ho tro co MT 7 2" xfId="12190"/>
    <cellStyle name="1_Book2_DK bo tri lai (chinh thuc)_Hoan chinh KH 2012 Von ho tro co MT 7 3" xfId="12191"/>
    <cellStyle name="1_Book2_DK bo tri lai (chinh thuc)_Hoan chinh KH 2012 Von ho tro co MT 7 4" xfId="12192"/>
    <cellStyle name="1_Book2_DK bo tri lai (chinh thuc)_Hoan chinh KH 2012 Von ho tro co MT 8" xfId="12193"/>
    <cellStyle name="1_Book2_DK bo tri lai (chinh thuc)_Hoan chinh KH 2012 Von ho tro co MT 8 2" xfId="12194"/>
    <cellStyle name="1_Book2_DK bo tri lai (chinh thuc)_Hoan chinh KH 2012 Von ho tro co MT 8 3" xfId="12195"/>
    <cellStyle name="1_Book2_DK bo tri lai (chinh thuc)_Hoan chinh KH 2012 Von ho tro co MT 8 4" xfId="12196"/>
    <cellStyle name="1_Book2_DK bo tri lai (chinh thuc)_Hoan chinh KH 2012 Von ho tro co MT 9" xfId="12197"/>
    <cellStyle name="1_Book2_DK bo tri lai (chinh thuc)_Hoan chinh KH 2012 Von ho tro co MT 9 2" xfId="12198"/>
    <cellStyle name="1_Book2_DK bo tri lai (chinh thuc)_Hoan chinh KH 2012 Von ho tro co MT 9 3" xfId="12199"/>
    <cellStyle name="1_Book2_DK bo tri lai (chinh thuc)_Hoan chinh KH 2012 Von ho tro co MT 9 4" xfId="12200"/>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3" xfId="12204"/>
    <cellStyle name="1_Book2_DK bo tri lai (chinh thuc)_Hoan chinh KH 2012 Von ho tro co MT_Bao cao giai ngan quy I 2 4" xfId="12205"/>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3" xfId="12208"/>
    <cellStyle name="1_Book2_DK bo tri lai (chinh thuc)_Hoan chinh KH 2012 Von ho tro co MT_Bao cao giai ngan quy I 3 4" xfId="12209"/>
    <cellStyle name="1_Book2_DK bo tri lai (chinh thuc)_Hoan chinh KH 2012 Von ho tro co MT_Bao cao giai ngan quy I 4" xfId="12210"/>
    <cellStyle name="1_Book2_DK bo tri lai (chinh thuc)_Hoan chinh KH 2012 Von ho tro co MT_Bao cao giai ngan quy I 5" xfId="12211"/>
    <cellStyle name="1_Book2_DK bo tri lai (chinh thuc)_Hoan chinh KH 2012 Von ho tro co MT_Bao cao giai ngan quy I 6" xfId="12212"/>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3" xfId="12216"/>
    <cellStyle name="1_Book2_DK bo tri lai (chinh thuc)_Hoan chinh KH 2012 Von ho tro co MT_BC von DTPT 6 thang 2012 2 4" xfId="12217"/>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3" xfId="12220"/>
    <cellStyle name="1_Book2_DK bo tri lai (chinh thuc)_Hoan chinh KH 2012 Von ho tro co MT_BC von DTPT 6 thang 2012 3 4" xfId="12221"/>
    <cellStyle name="1_Book2_DK bo tri lai (chinh thuc)_Hoan chinh KH 2012 Von ho tro co MT_BC von DTPT 6 thang 2012 4" xfId="12222"/>
    <cellStyle name="1_Book2_DK bo tri lai (chinh thuc)_Hoan chinh KH 2012 Von ho tro co MT_BC von DTPT 6 thang 2012 5" xfId="12223"/>
    <cellStyle name="1_Book2_DK bo tri lai (chinh thuc)_Hoan chinh KH 2012 Von ho tro co MT_BC von DTPT 6 thang 2012 6" xfId="12224"/>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3" xfId="12228"/>
    <cellStyle name="1_Book2_DK bo tri lai (chinh thuc)_Hoan chinh KH 2012 Von ho tro co MT_Bieu du thao QD von ho tro co MT 2 4" xfId="12229"/>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3" xfId="12232"/>
    <cellStyle name="1_Book2_DK bo tri lai (chinh thuc)_Hoan chinh KH 2012 Von ho tro co MT_Bieu du thao QD von ho tro co MT 3 4" xfId="12233"/>
    <cellStyle name="1_Book2_DK bo tri lai (chinh thuc)_Hoan chinh KH 2012 Von ho tro co MT_Bieu du thao QD von ho tro co MT 4" xfId="12234"/>
    <cellStyle name="1_Book2_DK bo tri lai (chinh thuc)_Hoan chinh KH 2012 Von ho tro co MT_Bieu du thao QD von ho tro co MT 5" xfId="12235"/>
    <cellStyle name="1_Book2_DK bo tri lai (chinh thuc)_Hoan chinh KH 2012 Von ho tro co MT_Bieu du thao QD von ho tro co MT 6" xfId="12236"/>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3" xfId="12240"/>
    <cellStyle name="1_Book2_DK bo tri lai (chinh thuc)_Hoan chinh KH 2012 Von ho tro co MT_Ke hoach 2012 theo doi (giai ngan 30.6.12) 2 4" xfId="12241"/>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3" xfId="12244"/>
    <cellStyle name="1_Book2_DK bo tri lai (chinh thuc)_Hoan chinh KH 2012 Von ho tro co MT_Ke hoach 2012 theo doi (giai ngan 30.6.12) 3 4" xfId="12245"/>
    <cellStyle name="1_Book2_DK bo tri lai (chinh thuc)_Hoan chinh KH 2012 Von ho tro co MT_Ke hoach 2012 theo doi (giai ngan 30.6.12) 4" xfId="12246"/>
    <cellStyle name="1_Book2_DK bo tri lai (chinh thuc)_Hoan chinh KH 2012 Von ho tro co MT_Ke hoach 2012 theo doi (giai ngan 30.6.12) 5" xfId="12247"/>
    <cellStyle name="1_Book2_DK bo tri lai (chinh thuc)_Hoan chinh KH 2012 Von ho tro co MT_Ke hoach 2012 theo doi (giai ngan 30.6.12) 6" xfId="12248"/>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3" xfId="12252"/>
    <cellStyle name="1_Book2_DK bo tri lai (chinh thuc)_Ke hoach 2012 (theo doi) 2 4" xfId="12253"/>
    <cellStyle name="1_Book2_DK bo tri lai (chinh thuc)_Ke hoach 2012 (theo doi) 3" xfId="12254"/>
    <cellStyle name="1_Book2_DK bo tri lai (chinh thuc)_Ke hoach 2012 (theo doi) 3 2" xfId="12255"/>
    <cellStyle name="1_Book2_DK bo tri lai (chinh thuc)_Ke hoach 2012 (theo doi) 3 3" xfId="12256"/>
    <cellStyle name="1_Book2_DK bo tri lai (chinh thuc)_Ke hoach 2012 (theo doi) 3 4" xfId="12257"/>
    <cellStyle name="1_Book2_DK bo tri lai (chinh thuc)_Ke hoach 2012 (theo doi) 4" xfId="12258"/>
    <cellStyle name="1_Book2_DK bo tri lai (chinh thuc)_Ke hoach 2012 (theo doi) 5" xfId="12259"/>
    <cellStyle name="1_Book2_DK bo tri lai (chinh thuc)_Ke hoach 2012 (theo doi) 6" xfId="12260"/>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3" xfId="12264"/>
    <cellStyle name="1_Book2_DK bo tri lai (chinh thuc)_Ke hoach 2012 theo doi (giai ngan 30.6.12) 2 4" xfId="12265"/>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3" xfId="12268"/>
    <cellStyle name="1_Book2_DK bo tri lai (chinh thuc)_Ke hoach 2012 theo doi (giai ngan 30.6.12) 3 4" xfId="12269"/>
    <cellStyle name="1_Book2_DK bo tri lai (chinh thuc)_Ke hoach 2012 theo doi (giai ngan 30.6.12) 4" xfId="12270"/>
    <cellStyle name="1_Book2_DK bo tri lai (chinh thuc)_Ke hoach 2012 theo doi (giai ngan 30.6.12) 5" xfId="12271"/>
    <cellStyle name="1_Book2_DK bo tri lai (chinh thuc)_Ke hoach 2012 theo doi (giai ngan 30.6.12) 6" xfId="12272"/>
    <cellStyle name="1_Book2_Ke hoach 2010 (theo doi)" xfId="12273"/>
    <cellStyle name="1_Book2_Ke hoach 2010 (theo doi) 2" xfId="12274"/>
    <cellStyle name="1_Book2_Ke hoach 2010 (theo doi) 2 2" xfId="12275"/>
    <cellStyle name="1_Book2_Ke hoach 2010 (theo doi) 2 3" xfId="12276"/>
    <cellStyle name="1_Book2_Ke hoach 2010 (theo doi) 2 4" xfId="12277"/>
    <cellStyle name="1_Book2_Ke hoach 2010 (theo doi) 3" xfId="12278"/>
    <cellStyle name="1_Book2_Ke hoach 2010 (theo doi) 4" xfId="12279"/>
    <cellStyle name="1_Book2_Ke hoach 2010 (theo doi) 5" xfId="1228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3" xfId="12284"/>
    <cellStyle name="1_Book2_Ke hoach 2010 (theo doi)_BC von DTPT 6 thang 2012 2 4" xfId="12285"/>
    <cellStyle name="1_Book2_Ke hoach 2010 (theo doi)_BC von DTPT 6 thang 2012 3" xfId="12286"/>
    <cellStyle name="1_Book2_Ke hoach 2010 (theo doi)_BC von DTPT 6 thang 2012 4" xfId="12287"/>
    <cellStyle name="1_Book2_Ke hoach 2010 (theo doi)_BC von DTPT 6 thang 2012 5" xfId="1228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3" xfId="12292"/>
    <cellStyle name="1_Book2_Ke hoach 2010 (theo doi)_Bieu du thao QD von ho tro co MT 2 4" xfId="12293"/>
    <cellStyle name="1_Book2_Ke hoach 2010 (theo doi)_Bieu du thao QD von ho tro co MT 3" xfId="12294"/>
    <cellStyle name="1_Book2_Ke hoach 2010 (theo doi)_Bieu du thao QD von ho tro co MT 4" xfId="12295"/>
    <cellStyle name="1_Book2_Ke hoach 2010 (theo doi)_Bieu du thao QD von ho tro co MT 5" xfId="1229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3" xfId="12300"/>
    <cellStyle name="1_Book2_Ke hoach 2010 (theo doi)_Ke hoach 2012 (theo doi) 2 4" xfId="12301"/>
    <cellStyle name="1_Book2_Ke hoach 2010 (theo doi)_Ke hoach 2012 (theo doi) 3" xfId="12302"/>
    <cellStyle name="1_Book2_Ke hoach 2010 (theo doi)_Ke hoach 2012 (theo doi) 4" xfId="12303"/>
    <cellStyle name="1_Book2_Ke hoach 2010 (theo doi)_Ke hoach 2012 (theo doi) 5" xfId="1230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3" xfId="12308"/>
    <cellStyle name="1_Book2_Ke hoach 2010 (theo doi)_Ke hoach 2012 theo doi (giai ngan 30.6.12) 2 4" xfId="12309"/>
    <cellStyle name="1_Book2_Ke hoach 2010 (theo doi)_Ke hoach 2012 theo doi (giai ngan 30.6.12) 3" xfId="12310"/>
    <cellStyle name="1_Book2_Ke hoach 2010 (theo doi)_Ke hoach 2012 theo doi (giai ngan 30.6.12) 4" xfId="12311"/>
    <cellStyle name="1_Book2_Ke hoach 2010 (theo doi)_Ke hoach 2012 theo doi (giai ngan 30.6.12) 5" xfId="12312"/>
    <cellStyle name="1_Book2_Ke hoach 2012 (theo doi)" xfId="12313"/>
    <cellStyle name="1_Book2_Ke hoach 2012 (theo doi) 2" xfId="12314"/>
    <cellStyle name="1_Book2_Ke hoach 2012 (theo doi) 2 2" xfId="12315"/>
    <cellStyle name="1_Book2_Ke hoach 2012 (theo doi) 2 3" xfId="12316"/>
    <cellStyle name="1_Book2_Ke hoach 2012 (theo doi) 2 4" xfId="12317"/>
    <cellStyle name="1_Book2_Ke hoach 2012 (theo doi) 3" xfId="12318"/>
    <cellStyle name="1_Book2_Ke hoach 2012 (theo doi) 4" xfId="12319"/>
    <cellStyle name="1_Book2_Ke hoach 2012 (theo doi) 5" xfId="1232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3" xfId="12324"/>
    <cellStyle name="1_Book2_Ke hoach 2012 theo doi (giai ngan 30.6.12) 2 4" xfId="12325"/>
    <cellStyle name="1_Book2_Ke hoach 2012 theo doi (giai ngan 30.6.12) 3" xfId="12326"/>
    <cellStyle name="1_Book2_Ke hoach 2012 theo doi (giai ngan 30.6.12) 4" xfId="12327"/>
    <cellStyle name="1_Book2_Ke hoach 2012 theo doi (giai ngan 30.6.12) 5" xfId="1232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3" xfId="12332"/>
    <cellStyle name="1_Book2_Ke hoach nam 2013 nguon MT(theo doi) den 31-5-13 2 4" xfId="12333"/>
    <cellStyle name="1_Book2_Ke hoach nam 2013 nguon MT(theo doi) den 31-5-13 3" xfId="12334"/>
    <cellStyle name="1_Book2_Ke hoach nam 2013 nguon MT(theo doi) den 31-5-13 4" xfId="12335"/>
    <cellStyle name="1_Book2_Ke hoach nam 2013 nguon MT(theo doi) den 31-5-13 5" xfId="1233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3" xfId="12341"/>
    <cellStyle name="1_Book2_pvhung.skhdt 20117113152041 Danh muc cong trinh trong diem 2 2 4" xfId="12342"/>
    <cellStyle name="1_Book2_pvhung.skhdt 20117113152041 Danh muc cong trinh trong diem 2 3" xfId="12343"/>
    <cellStyle name="1_Book2_pvhung.skhdt 20117113152041 Danh muc cong trinh trong diem 2 4" xfId="12344"/>
    <cellStyle name="1_Book2_pvhung.skhdt 20117113152041 Danh muc cong trinh trong diem 2 5" xfId="12345"/>
    <cellStyle name="1_Book2_pvhung.skhdt 20117113152041 Danh muc cong trinh trong diem 3" xfId="12346"/>
    <cellStyle name="1_Book2_pvhung.skhdt 20117113152041 Danh muc cong trinh trong diem 3 2" xfId="12347"/>
    <cellStyle name="1_Book2_pvhung.skhdt 20117113152041 Danh muc cong trinh trong diem 3 3" xfId="12348"/>
    <cellStyle name="1_Book2_pvhung.skhdt 20117113152041 Danh muc cong trinh trong diem 3 4" xfId="12349"/>
    <cellStyle name="1_Book2_pvhung.skhdt 20117113152041 Danh muc cong trinh trong diem 4" xfId="12350"/>
    <cellStyle name="1_Book2_pvhung.skhdt 20117113152041 Danh muc cong trinh trong diem 5" xfId="12351"/>
    <cellStyle name="1_Book2_pvhung.skhdt 20117113152041 Danh muc cong trinh trong diem 6" xfId="12352"/>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3" xfId="12357"/>
    <cellStyle name="1_Book2_pvhung.skhdt 20117113152041 Danh muc cong trinh trong diem_BC von DTPT 6 thang 2012 2 2 4" xfId="12358"/>
    <cellStyle name="1_Book2_pvhung.skhdt 20117113152041 Danh muc cong trinh trong diem_BC von DTPT 6 thang 2012 2 3" xfId="12359"/>
    <cellStyle name="1_Book2_pvhung.skhdt 20117113152041 Danh muc cong trinh trong diem_BC von DTPT 6 thang 2012 2 4" xfId="12360"/>
    <cellStyle name="1_Book2_pvhung.skhdt 20117113152041 Danh muc cong trinh trong diem_BC von DTPT 6 thang 2012 2 5" xfId="1236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3" xfId="12364"/>
    <cellStyle name="1_Book2_pvhung.skhdt 20117113152041 Danh muc cong trinh trong diem_BC von DTPT 6 thang 2012 3 4" xfId="12365"/>
    <cellStyle name="1_Book2_pvhung.skhdt 20117113152041 Danh muc cong trinh trong diem_BC von DTPT 6 thang 2012 4" xfId="12366"/>
    <cellStyle name="1_Book2_pvhung.skhdt 20117113152041 Danh muc cong trinh trong diem_BC von DTPT 6 thang 2012 5" xfId="12367"/>
    <cellStyle name="1_Book2_pvhung.skhdt 20117113152041 Danh muc cong trinh trong diem_BC von DTPT 6 thang 2012 6" xfId="12368"/>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3" xfId="12373"/>
    <cellStyle name="1_Book2_pvhung.skhdt 20117113152041 Danh muc cong trinh trong diem_Bieu du thao QD von ho tro co MT 2 2 4" xfId="12374"/>
    <cellStyle name="1_Book2_pvhung.skhdt 20117113152041 Danh muc cong trinh trong diem_Bieu du thao QD von ho tro co MT 2 3" xfId="12375"/>
    <cellStyle name="1_Book2_pvhung.skhdt 20117113152041 Danh muc cong trinh trong diem_Bieu du thao QD von ho tro co MT 2 4" xfId="12376"/>
    <cellStyle name="1_Book2_pvhung.skhdt 20117113152041 Danh muc cong trinh trong diem_Bieu du thao QD von ho tro co MT 2 5" xfId="1237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3" xfId="12380"/>
    <cellStyle name="1_Book2_pvhung.skhdt 20117113152041 Danh muc cong trinh trong diem_Bieu du thao QD von ho tro co MT 3 4" xfId="12381"/>
    <cellStyle name="1_Book2_pvhung.skhdt 20117113152041 Danh muc cong trinh trong diem_Bieu du thao QD von ho tro co MT 4" xfId="12382"/>
    <cellStyle name="1_Book2_pvhung.skhdt 20117113152041 Danh muc cong trinh trong diem_Bieu du thao QD von ho tro co MT 5" xfId="12383"/>
    <cellStyle name="1_Book2_pvhung.skhdt 20117113152041 Danh muc cong trinh trong diem_Bieu du thao QD von ho tro co MT 6" xfId="12384"/>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3" xfId="12389"/>
    <cellStyle name="1_Book2_pvhung.skhdt 20117113152041 Danh muc cong trinh trong diem_Ke hoach 2012 (theo doi) 2 2 4" xfId="12390"/>
    <cellStyle name="1_Book2_pvhung.skhdt 20117113152041 Danh muc cong trinh trong diem_Ke hoach 2012 (theo doi) 2 3" xfId="12391"/>
    <cellStyle name="1_Book2_pvhung.skhdt 20117113152041 Danh muc cong trinh trong diem_Ke hoach 2012 (theo doi) 2 4" xfId="12392"/>
    <cellStyle name="1_Book2_pvhung.skhdt 20117113152041 Danh muc cong trinh trong diem_Ke hoach 2012 (theo doi) 2 5" xfId="1239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3" xfId="12396"/>
    <cellStyle name="1_Book2_pvhung.skhdt 20117113152041 Danh muc cong trinh trong diem_Ke hoach 2012 (theo doi) 3 4" xfId="12397"/>
    <cellStyle name="1_Book2_pvhung.skhdt 20117113152041 Danh muc cong trinh trong diem_Ke hoach 2012 (theo doi) 4" xfId="12398"/>
    <cellStyle name="1_Book2_pvhung.skhdt 20117113152041 Danh muc cong trinh trong diem_Ke hoach 2012 (theo doi) 5" xfId="12399"/>
    <cellStyle name="1_Book2_pvhung.skhdt 20117113152041 Danh muc cong trinh trong diem_Ke hoach 2012 (theo doi) 6" xfId="12400"/>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3" xfId="12405"/>
    <cellStyle name="1_Book2_pvhung.skhdt 20117113152041 Danh muc cong trinh trong diem_Ke hoach 2012 theo doi (giai ngan 30.6.12) 2 2 4" xfId="12406"/>
    <cellStyle name="1_Book2_pvhung.skhdt 20117113152041 Danh muc cong trinh trong diem_Ke hoach 2012 theo doi (giai ngan 30.6.12) 2 3" xfId="12407"/>
    <cellStyle name="1_Book2_pvhung.skhdt 20117113152041 Danh muc cong trinh trong diem_Ke hoach 2012 theo doi (giai ngan 30.6.12) 2 4" xfId="12408"/>
    <cellStyle name="1_Book2_pvhung.skhdt 20117113152041 Danh muc cong trinh trong diem_Ke hoach 2012 theo doi (giai ngan 30.6.12) 2 5" xfId="1240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3" xfId="12412"/>
    <cellStyle name="1_Book2_pvhung.skhdt 20117113152041 Danh muc cong trinh trong diem_Ke hoach 2012 theo doi (giai ngan 30.6.12) 3 4" xfId="12413"/>
    <cellStyle name="1_Book2_pvhung.skhdt 20117113152041 Danh muc cong trinh trong diem_Ke hoach 2012 theo doi (giai ngan 30.6.12) 4" xfId="12414"/>
    <cellStyle name="1_Book2_pvhung.skhdt 20117113152041 Danh muc cong trinh trong diem_Ke hoach 2012 theo doi (giai ngan 30.6.12) 5" xfId="12415"/>
    <cellStyle name="1_Book2_pvhung.skhdt 20117113152041 Danh muc cong trinh trong diem_Ke hoach 2012 theo doi (giai ngan 30.6.12) 6" xfId="12416"/>
    <cellStyle name="1_Book2_Tong hop so lieu" xfId="12417"/>
    <cellStyle name="1_Book2_Tong hop so lieu 2" xfId="12418"/>
    <cellStyle name="1_Book2_Tong hop so lieu 2 2" xfId="12419"/>
    <cellStyle name="1_Book2_Tong hop so lieu 2 3" xfId="12420"/>
    <cellStyle name="1_Book2_Tong hop so lieu 2 4" xfId="12421"/>
    <cellStyle name="1_Book2_Tong hop so lieu 3" xfId="12422"/>
    <cellStyle name="1_Book2_Tong hop so lieu 4" xfId="12423"/>
    <cellStyle name="1_Book2_Tong hop so lieu 5" xfId="1242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3" xfId="12428"/>
    <cellStyle name="1_Book2_Tong hop so lieu_BC cong trinh trong diem 2 4" xfId="12429"/>
    <cellStyle name="1_Book2_Tong hop so lieu_BC cong trinh trong diem 3" xfId="12430"/>
    <cellStyle name="1_Book2_Tong hop so lieu_BC cong trinh trong diem 4" xfId="12431"/>
    <cellStyle name="1_Book2_Tong hop so lieu_BC cong trinh trong diem 5" xfId="1243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3" xfId="12436"/>
    <cellStyle name="1_Book2_Tong hop so lieu_BC cong trinh trong diem_BC von DTPT 6 thang 2012 2 4" xfId="12437"/>
    <cellStyle name="1_Book2_Tong hop so lieu_BC cong trinh trong diem_BC von DTPT 6 thang 2012 3" xfId="12438"/>
    <cellStyle name="1_Book2_Tong hop so lieu_BC cong trinh trong diem_BC von DTPT 6 thang 2012 4" xfId="12439"/>
    <cellStyle name="1_Book2_Tong hop so lieu_BC cong trinh trong diem_BC von DTPT 6 thang 2012 5" xfId="1244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3" xfId="12444"/>
    <cellStyle name="1_Book2_Tong hop so lieu_BC cong trinh trong diem_Bieu du thao QD von ho tro co MT 2 4" xfId="12445"/>
    <cellStyle name="1_Book2_Tong hop so lieu_BC cong trinh trong diem_Bieu du thao QD von ho tro co MT 3" xfId="12446"/>
    <cellStyle name="1_Book2_Tong hop so lieu_BC cong trinh trong diem_Bieu du thao QD von ho tro co MT 4" xfId="12447"/>
    <cellStyle name="1_Book2_Tong hop so lieu_BC cong trinh trong diem_Bieu du thao QD von ho tro co MT 5" xfId="1244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3" xfId="12452"/>
    <cellStyle name="1_Book2_Tong hop so lieu_BC cong trinh trong diem_Ke hoach 2012 (theo doi) 2 4" xfId="12453"/>
    <cellStyle name="1_Book2_Tong hop so lieu_BC cong trinh trong diem_Ke hoach 2012 (theo doi) 3" xfId="12454"/>
    <cellStyle name="1_Book2_Tong hop so lieu_BC cong trinh trong diem_Ke hoach 2012 (theo doi) 4" xfId="12455"/>
    <cellStyle name="1_Book2_Tong hop so lieu_BC cong trinh trong diem_Ke hoach 2012 (theo doi) 5" xfId="1245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3" xfId="12460"/>
    <cellStyle name="1_Book2_Tong hop so lieu_BC cong trinh trong diem_Ke hoach 2012 theo doi (giai ngan 30.6.12) 2 4" xfId="12461"/>
    <cellStyle name="1_Book2_Tong hop so lieu_BC cong trinh trong diem_Ke hoach 2012 theo doi (giai ngan 30.6.12) 3" xfId="12462"/>
    <cellStyle name="1_Book2_Tong hop so lieu_BC cong trinh trong diem_Ke hoach 2012 theo doi (giai ngan 30.6.12) 4" xfId="12463"/>
    <cellStyle name="1_Book2_Tong hop so lieu_BC cong trinh trong diem_Ke hoach 2012 theo doi (giai ngan 30.6.12) 5" xfId="1246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3" xfId="12468"/>
    <cellStyle name="1_Book2_Tong hop so lieu_BC von DTPT 6 thang 2012 2 4" xfId="12469"/>
    <cellStyle name="1_Book2_Tong hop so lieu_BC von DTPT 6 thang 2012 3" xfId="12470"/>
    <cellStyle name="1_Book2_Tong hop so lieu_BC von DTPT 6 thang 2012 4" xfId="12471"/>
    <cellStyle name="1_Book2_Tong hop so lieu_BC von DTPT 6 thang 2012 5" xfId="1247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3" xfId="12476"/>
    <cellStyle name="1_Book2_Tong hop so lieu_Bieu du thao QD von ho tro co MT 2 4" xfId="12477"/>
    <cellStyle name="1_Book2_Tong hop so lieu_Bieu du thao QD von ho tro co MT 3" xfId="12478"/>
    <cellStyle name="1_Book2_Tong hop so lieu_Bieu du thao QD von ho tro co MT 4" xfId="12479"/>
    <cellStyle name="1_Book2_Tong hop so lieu_Bieu du thao QD von ho tro co MT 5" xfId="1248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3" xfId="12484"/>
    <cellStyle name="1_Book2_Tong hop so lieu_Ke hoach 2012 (theo doi) 2 4" xfId="12485"/>
    <cellStyle name="1_Book2_Tong hop so lieu_Ke hoach 2012 (theo doi) 3" xfId="12486"/>
    <cellStyle name="1_Book2_Tong hop so lieu_Ke hoach 2012 (theo doi) 4" xfId="12487"/>
    <cellStyle name="1_Book2_Tong hop so lieu_Ke hoach 2012 (theo doi) 5" xfId="1248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3" xfId="12492"/>
    <cellStyle name="1_Book2_Tong hop so lieu_Ke hoach 2012 theo doi (giai ngan 30.6.12) 2 4" xfId="12493"/>
    <cellStyle name="1_Book2_Tong hop so lieu_Ke hoach 2012 theo doi (giai ngan 30.6.12) 3" xfId="12494"/>
    <cellStyle name="1_Book2_Tong hop so lieu_Ke hoach 2012 theo doi (giai ngan 30.6.12) 4" xfId="12495"/>
    <cellStyle name="1_Book2_Tong hop so lieu_Ke hoach 2012 theo doi (giai ngan 30.6.12) 5" xfId="1249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3" xfId="12500"/>
    <cellStyle name="1_Book2_Tong hop so lieu_pvhung.skhdt 20117113152041 Danh muc cong trinh trong diem 2 4" xfId="12501"/>
    <cellStyle name="1_Book2_Tong hop so lieu_pvhung.skhdt 20117113152041 Danh muc cong trinh trong diem 3" xfId="12502"/>
    <cellStyle name="1_Book2_Tong hop so lieu_pvhung.skhdt 20117113152041 Danh muc cong trinh trong diem 4" xfId="12503"/>
    <cellStyle name="1_Book2_Tong hop so lieu_pvhung.skhdt 20117113152041 Danh muc cong trinh trong diem 5" xfId="1250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3" xfId="12508"/>
    <cellStyle name="1_Book2_Tong hop so lieu_pvhung.skhdt 20117113152041 Danh muc cong trinh trong diem_BC von DTPT 6 thang 2012 2 4" xfId="12509"/>
    <cellStyle name="1_Book2_Tong hop so lieu_pvhung.skhdt 20117113152041 Danh muc cong trinh trong diem_BC von DTPT 6 thang 2012 3" xfId="12510"/>
    <cellStyle name="1_Book2_Tong hop so lieu_pvhung.skhdt 20117113152041 Danh muc cong trinh trong diem_BC von DTPT 6 thang 2012 4" xfId="12511"/>
    <cellStyle name="1_Book2_Tong hop so lieu_pvhung.skhdt 20117113152041 Danh muc cong trinh trong diem_BC von DTPT 6 thang 2012 5" xfId="1251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3" xfId="12516"/>
    <cellStyle name="1_Book2_Tong hop so lieu_pvhung.skhdt 20117113152041 Danh muc cong trinh trong diem_Bieu du thao QD von ho tro co MT 2 4" xfId="12517"/>
    <cellStyle name="1_Book2_Tong hop so lieu_pvhung.skhdt 20117113152041 Danh muc cong trinh trong diem_Bieu du thao QD von ho tro co MT 3" xfId="12518"/>
    <cellStyle name="1_Book2_Tong hop so lieu_pvhung.skhdt 20117113152041 Danh muc cong trinh trong diem_Bieu du thao QD von ho tro co MT 4" xfId="12519"/>
    <cellStyle name="1_Book2_Tong hop so lieu_pvhung.skhdt 20117113152041 Danh muc cong trinh trong diem_Bieu du thao QD von ho tro co MT 5" xfId="1252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3" xfId="12524"/>
    <cellStyle name="1_Book2_Tong hop so lieu_pvhung.skhdt 20117113152041 Danh muc cong trinh trong diem_Ke hoach 2012 (theo doi) 2 4" xfId="12525"/>
    <cellStyle name="1_Book2_Tong hop so lieu_pvhung.skhdt 20117113152041 Danh muc cong trinh trong diem_Ke hoach 2012 (theo doi) 3" xfId="12526"/>
    <cellStyle name="1_Book2_Tong hop so lieu_pvhung.skhdt 20117113152041 Danh muc cong trinh trong diem_Ke hoach 2012 (theo doi) 4" xfId="12527"/>
    <cellStyle name="1_Book2_Tong hop so lieu_pvhung.skhdt 20117113152041 Danh muc cong trinh trong diem_Ke hoach 2012 (theo doi) 5" xfId="1252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5" xfId="12536"/>
    <cellStyle name="1_Book2_Tong hop theo doi von TPCP (BC)" xfId="12537"/>
    <cellStyle name="1_Book2_Tong hop theo doi von TPCP (BC) 2" xfId="12538"/>
    <cellStyle name="1_Book2_Tong hop theo doi von TPCP (BC) 2 2" xfId="12539"/>
    <cellStyle name="1_Book2_Tong hop theo doi von TPCP (BC) 2 3" xfId="12540"/>
    <cellStyle name="1_Book2_Tong hop theo doi von TPCP (BC) 2 4" xfId="12541"/>
    <cellStyle name="1_Book2_Tong hop theo doi von TPCP (BC) 3" xfId="12542"/>
    <cellStyle name="1_Book2_Tong hop theo doi von TPCP (BC) 4" xfId="12543"/>
    <cellStyle name="1_Book2_Tong hop theo doi von TPCP (BC) 5" xfId="1254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3" xfId="12548"/>
    <cellStyle name="1_Book2_Tong hop theo doi von TPCP (BC)_BC von DTPT 6 thang 2012 2 4" xfId="12549"/>
    <cellStyle name="1_Book2_Tong hop theo doi von TPCP (BC)_BC von DTPT 6 thang 2012 3" xfId="12550"/>
    <cellStyle name="1_Book2_Tong hop theo doi von TPCP (BC)_BC von DTPT 6 thang 2012 4" xfId="12551"/>
    <cellStyle name="1_Book2_Tong hop theo doi von TPCP (BC)_BC von DTPT 6 thang 2012 5" xfId="1255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3" xfId="12556"/>
    <cellStyle name="1_Book2_Tong hop theo doi von TPCP (BC)_Bieu du thao QD von ho tro co MT 2 4" xfId="12557"/>
    <cellStyle name="1_Book2_Tong hop theo doi von TPCP (BC)_Bieu du thao QD von ho tro co MT 3" xfId="12558"/>
    <cellStyle name="1_Book2_Tong hop theo doi von TPCP (BC)_Bieu du thao QD von ho tro co MT 4" xfId="12559"/>
    <cellStyle name="1_Book2_Tong hop theo doi von TPCP (BC)_Bieu du thao QD von ho tro co MT 5" xfId="1256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3" xfId="12564"/>
    <cellStyle name="1_Book2_Tong hop theo doi von TPCP (BC)_Ke hoach 2012 (theo doi) 2 4" xfId="12565"/>
    <cellStyle name="1_Book2_Tong hop theo doi von TPCP (BC)_Ke hoach 2012 (theo doi) 3" xfId="12566"/>
    <cellStyle name="1_Book2_Tong hop theo doi von TPCP (BC)_Ke hoach 2012 (theo doi) 4" xfId="12567"/>
    <cellStyle name="1_Book2_Tong hop theo doi von TPCP (BC)_Ke hoach 2012 (theo doi) 5" xfId="1256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3" xfId="12572"/>
    <cellStyle name="1_Book2_Tong hop theo doi von TPCP (BC)_Ke hoach 2012 theo doi (giai ngan 30.6.12) 2 4" xfId="12573"/>
    <cellStyle name="1_Book2_Tong hop theo doi von TPCP (BC)_Ke hoach 2012 theo doi (giai ngan 30.6.12) 3" xfId="12574"/>
    <cellStyle name="1_Book2_Tong hop theo doi von TPCP (BC)_Ke hoach 2012 theo doi (giai ngan 30.6.12) 4" xfId="12575"/>
    <cellStyle name="1_Book2_Tong hop theo doi von TPCP (BC)_Ke hoach 2012 theo doi (giai ngan 30.6.12) 5" xfId="1257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5" xfId="1258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5"/>
    <cellStyle name="1_Chi tieu 5 nam 2" xfId="12586"/>
    <cellStyle name="1_Chi tieu 5 nam 2 2" xfId="12587"/>
    <cellStyle name="1_Chi tieu 5 nam 2 3" xfId="12588"/>
    <cellStyle name="1_Chi tieu 5 nam 2 4" xfId="12589"/>
    <cellStyle name="1_Chi tieu 5 nam 3" xfId="12590"/>
    <cellStyle name="1_Chi tieu 5 nam 4" xfId="12591"/>
    <cellStyle name="1_Chi tieu 5 nam 5" xfId="12592"/>
    <cellStyle name="1_Chi tieu 5 nam_BC cong trinh trong diem" xfId="12593"/>
    <cellStyle name="1_Chi tieu 5 nam_BC cong trinh trong diem 2" xfId="12594"/>
    <cellStyle name="1_Chi tieu 5 nam_BC cong trinh trong diem 2 2" xfId="12595"/>
    <cellStyle name="1_Chi tieu 5 nam_BC cong trinh trong diem 2 3" xfId="12596"/>
    <cellStyle name="1_Chi tieu 5 nam_BC cong trinh trong diem 2 4" xfId="12597"/>
    <cellStyle name="1_Chi tieu 5 nam_BC cong trinh trong diem 3" xfId="12598"/>
    <cellStyle name="1_Chi tieu 5 nam_BC cong trinh trong diem 4" xfId="12599"/>
    <cellStyle name="1_Chi tieu 5 nam_BC cong trinh trong diem 5" xfId="1260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3" xfId="12604"/>
    <cellStyle name="1_Chi tieu 5 nam_BC cong trinh trong diem_BC von DTPT 6 thang 2012 2 4" xfId="12605"/>
    <cellStyle name="1_Chi tieu 5 nam_BC cong trinh trong diem_BC von DTPT 6 thang 2012 3" xfId="12606"/>
    <cellStyle name="1_Chi tieu 5 nam_BC cong trinh trong diem_BC von DTPT 6 thang 2012 4" xfId="12607"/>
    <cellStyle name="1_Chi tieu 5 nam_BC cong trinh trong diem_BC von DTPT 6 thang 2012 5" xfId="1260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3" xfId="12612"/>
    <cellStyle name="1_Chi tieu 5 nam_BC cong trinh trong diem_Bieu du thao QD von ho tro co MT 2 4" xfId="12613"/>
    <cellStyle name="1_Chi tieu 5 nam_BC cong trinh trong diem_Bieu du thao QD von ho tro co MT 3" xfId="12614"/>
    <cellStyle name="1_Chi tieu 5 nam_BC cong trinh trong diem_Bieu du thao QD von ho tro co MT 4" xfId="12615"/>
    <cellStyle name="1_Chi tieu 5 nam_BC cong trinh trong diem_Bieu du thao QD von ho tro co MT 5" xfId="1261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3" xfId="12620"/>
    <cellStyle name="1_Chi tieu 5 nam_BC cong trinh trong diem_Ke hoach 2012 (theo doi) 2 4" xfId="12621"/>
    <cellStyle name="1_Chi tieu 5 nam_BC cong trinh trong diem_Ke hoach 2012 (theo doi) 3" xfId="12622"/>
    <cellStyle name="1_Chi tieu 5 nam_BC cong trinh trong diem_Ke hoach 2012 (theo doi) 4" xfId="12623"/>
    <cellStyle name="1_Chi tieu 5 nam_BC cong trinh trong diem_Ke hoach 2012 (theo doi) 5" xfId="1262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3" xfId="12628"/>
    <cellStyle name="1_Chi tieu 5 nam_BC cong trinh trong diem_Ke hoach 2012 theo doi (giai ngan 30.6.12) 2 4" xfId="12629"/>
    <cellStyle name="1_Chi tieu 5 nam_BC cong trinh trong diem_Ke hoach 2012 theo doi (giai ngan 30.6.12) 3" xfId="12630"/>
    <cellStyle name="1_Chi tieu 5 nam_BC cong trinh trong diem_Ke hoach 2012 theo doi (giai ngan 30.6.12) 4" xfId="12631"/>
    <cellStyle name="1_Chi tieu 5 nam_BC cong trinh trong diem_Ke hoach 2012 theo doi (giai ngan 30.6.12) 5" xfId="12632"/>
    <cellStyle name="1_Chi tieu 5 nam_BC von DTPT 6 thang 2012" xfId="12633"/>
    <cellStyle name="1_Chi tieu 5 nam_BC von DTPT 6 thang 2012 2" xfId="12634"/>
    <cellStyle name="1_Chi tieu 5 nam_BC von DTPT 6 thang 2012 2 2" xfId="12635"/>
    <cellStyle name="1_Chi tieu 5 nam_BC von DTPT 6 thang 2012 2 3" xfId="12636"/>
    <cellStyle name="1_Chi tieu 5 nam_BC von DTPT 6 thang 2012 2 4" xfId="12637"/>
    <cellStyle name="1_Chi tieu 5 nam_BC von DTPT 6 thang 2012 3" xfId="12638"/>
    <cellStyle name="1_Chi tieu 5 nam_BC von DTPT 6 thang 2012 4" xfId="12639"/>
    <cellStyle name="1_Chi tieu 5 nam_BC von DTPT 6 thang 2012 5" xfId="1264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3" xfId="12644"/>
    <cellStyle name="1_Chi tieu 5 nam_Bieu du thao QD von ho tro co MT 2 4" xfId="12645"/>
    <cellStyle name="1_Chi tieu 5 nam_Bieu du thao QD von ho tro co MT 3" xfId="12646"/>
    <cellStyle name="1_Chi tieu 5 nam_Bieu du thao QD von ho tro co MT 4" xfId="12647"/>
    <cellStyle name="1_Chi tieu 5 nam_Bieu du thao QD von ho tro co MT 5" xfId="12648"/>
    <cellStyle name="1_Chi tieu 5 nam_Ke hoach 2012 (theo doi)" xfId="12649"/>
    <cellStyle name="1_Chi tieu 5 nam_Ke hoach 2012 (theo doi) 2" xfId="12650"/>
    <cellStyle name="1_Chi tieu 5 nam_Ke hoach 2012 (theo doi) 2 2" xfId="12651"/>
    <cellStyle name="1_Chi tieu 5 nam_Ke hoach 2012 (theo doi) 2 3" xfId="12652"/>
    <cellStyle name="1_Chi tieu 5 nam_Ke hoach 2012 (theo doi) 2 4" xfId="12653"/>
    <cellStyle name="1_Chi tieu 5 nam_Ke hoach 2012 (theo doi) 3" xfId="12654"/>
    <cellStyle name="1_Chi tieu 5 nam_Ke hoach 2012 (theo doi) 4" xfId="12655"/>
    <cellStyle name="1_Chi tieu 5 nam_Ke hoach 2012 (theo doi) 5" xfId="1265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3" xfId="12660"/>
    <cellStyle name="1_Chi tieu 5 nam_Ke hoach 2012 theo doi (giai ngan 30.6.12) 2 4" xfId="12661"/>
    <cellStyle name="1_Chi tieu 5 nam_Ke hoach 2012 theo doi (giai ngan 30.6.12) 3" xfId="12662"/>
    <cellStyle name="1_Chi tieu 5 nam_Ke hoach 2012 theo doi (giai ngan 30.6.12) 4" xfId="12663"/>
    <cellStyle name="1_Chi tieu 5 nam_Ke hoach 2012 theo doi (giai ngan 30.6.12) 5" xfId="1266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3" xfId="12668"/>
    <cellStyle name="1_Chi tieu 5 nam_pvhung.skhdt 20117113152041 Danh muc cong trinh trong diem 2 4" xfId="12669"/>
    <cellStyle name="1_Chi tieu 5 nam_pvhung.skhdt 20117113152041 Danh muc cong trinh trong diem 3" xfId="12670"/>
    <cellStyle name="1_Chi tieu 5 nam_pvhung.skhdt 20117113152041 Danh muc cong trinh trong diem 4" xfId="12671"/>
    <cellStyle name="1_Chi tieu 5 nam_pvhung.skhdt 20117113152041 Danh muc cong trinh trong diem 5" xfId="1267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3" xfId="12676"/>
    <cellStyle name="1_Chi tieu 5 nam_pvhung.skhdt 20117113152041 Danh muc cong trinh trong diem_BC von DTPT 6 thang 2012 2 4" xfId="12677"/>
    <cellStyle name="1_Chi tieu 5 nam_pvhung.skhdt 20117113152041 Danh muc cong trinh trong diem_BC von DTPT 6 thang 2012 3" xfId="12678"/>
    <cellStyle name="1_Chi tieu 5 nam_pvhung.skhdt 20117113152041 Danh muc cong trinh trong diem_BC von DTPT 6 thang 2012 4" xfId="12679"/>
    <cellStyle name="1_Chi tieu 5 nam_pvhung.skhdt 20117113152041 Danh muc cong trinh trong diem_BC von DTPT 6 thang 2012 5" xfId="1268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3" xfId="12684"/>
    <cellStyle name="1_Chi tieu 5 nam_pvhung.skhdt 20117113152041 Danh muc cong trinh trong diem_Bieu du thao QD von ho tro co MT 2 4" xfId="12685"/>
    <cellStyle name="1_Chi tieu 5 nam_pvhung.skhdt 20117113152041 Danh muc cong trinh trong diem_Bieu du thao QD von ho tro co MT 3" xfId="12686"/>
    <cellStyle name="1_Chi tieu 5 nam_pvhung.skhdt 20117113152041 Danh muc cong trinh trong diem_Bieu du thao QD von ho tro co MT 4" xfId="12687"/>
    <cellStyle name="1_Chi tieu 5 nam_pvhung.skhdt 20117113152041 Danh muc cong trinh trong diem_Bieu du thao QD von ho tro co MT 5" xfId="1268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3" xfId="12692"/>
    <cellStyle name="1_Chi tieu 5 nam_pvhung.skhdt 20117113152041 Danh muc cong trinh trong diem_Ke hoach 2012 (theo doi) 2 4" xfId="12693"/>
    <cellStyle name="1_Chi tieu 5 nam_pvhung.skhdt 20117113152041 Danh muc cong trinh trong diem_Ke hoach 2012 (theo doi) 3" xfId="12694"/>
    <cellStyle name="1_Chi tieu 5 nam_pvhung.skhdt 20117113152041 Danh muc cong trinh trong diem_Ke hoach 2012 (theo doi) 4" xfId="12695"/>
    <cellStyle name="1_Chi tieu 5 nam_pvhung.skhdt 20117113152041 Danh muc cong trinh trong diem_Ke hoach 2012 (theo doi) 5" xfId="1269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3" xfId="12700"/>
    <cellStyle name="1_Chi tieu 5 nam_pvhung.skhdt 20117113152041 Danh muc cong trinh trong diem_Ke hoach 2012 theo doi (giai ngan 30.6.12) 2 4" xfId="12701"/>
    <cellStyle name="1_Chi tieu 5 nam_pvhung.skhdt 20117113152041 Danh muc cong trinh trong diem_Ke hoach 2012 theo doi (giai ngan 30.6.12) 3" xfId="12702"/>
    <cellStyle name="1_Chi tieu 5 nam_pvhung.skhdt 20117113152041 Danh muc cong trinh trong diem_Ke hoach 2012 theo doi (giai ngan 30.6.12) 4" xfId="12703"/>
    <cellStyle name="1_Chi tieu 5 nam_pvhung.skhdt 20117113152041 Danh muc cong trinh trong diem_Ke hoach 2012 theo doi (giai ngan 30.6.12) 5" xfId="12704"/>
    <cellStyle name="1_Co TC 2008" xfId="12705"/>
    <cellStyle name="1_Cong trinh co y kien LD_Dang_NN_2011-Tay nguyen-9-10" xfId="1165"/>
    <cellStyle name="1_Dang ky phan khai von ODA (gui Bo)" xfId="12706"/>
    <cellStyle name="1_Dang ky phan khai von ODA (gui Bo) 2" xfId="12707"/>
    <cellStyle name="1_Dang ky phan khai von ODA (gui Bo) 2 2" xfId="12708"/>
    <cellStyle name="1_Dang ky phan khai von ODA (gui Bo) 2 3" xfId="12709"/>
    <cellStyle name="1_Dang ky phan khai von ODA (gui Bo) 2 4" xfId="12710"/>
    <cellStyle name="1_Dang ky phan khai von ODA (gui Bo) 3" xfId="12711"/>
    <cellStyle name="1_Dang ky phan khai von ODA (gui Bo) 4" xfId="12712"/>
    <cellStyle name="1_Dang ky phan khai von ODA (gui Bo) 5" xfId="12713"/>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3" xfId="12717"/>
    <cellStyle name="1_Dang ky phan khai von ODA (gui Bo)_BC von DTPT 6 thang 2012 2 4" xfId="12718"/>
    <cellStyle name="1_Dang ky phan khai von ODA (gui Bo)_BC von DTPT 6 thang 2012 3" xfId="12719"/>
    <cellStyle name="1_Dang ky phan khai von ODA (gui Bo)_BC von DTPT 6 thang 2012 4" xfId="12720"/>
    <cellStyle name="1_Dang ky phan khai von ODA (gui Bo)_BC von DTPT 6 thang 2012 5" xfId="12721"/>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3" xfId="12725"/>
    <cellStyle name="1_Dang ky phan khai von ODA (gui Bo)_Bieu du thao QD von ho tro co MT 2 4" xfId="12726"/>
    <cellStyle name="1_Dang ky phan khai von ODA (gui Bo)_Bieu du thao QD von ho tro co MT 3" xfId="12727"/>
    <cellStyle name="1_Dang ky phan khai von ODA (gui Bo)_Bieu du thao QD von ho tro co MT 4" xfId="12728"/>
    <cellStyle name="1_Dang ky phan khai von ODA (gui Bo)_Bieu du thao QD von ho tro co MT 5" xfId="12729"/>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3" xfId="12733"/>
    <cellStyle name="1_Dang ky phan khai von ODA (gui Bo)_Ke hoach 2012 theo doi (giai ngan 30.6.12) 2 4" xfId="12734"/>
    <cellStyle name="1_Dang ky phan khai von ODA (gui Bo)_Ke hoach 2012 theo doi (giai ngan 30.6.12) 3" xfId="12735"/>
    <cellStyle name="1_Dang ky phan khai von ODA (gui Bo)_Ke hoach 2012 theo doi (giai ngan 30.6.12) 4" xfId="12736"/>
    <cellStyle name="1_Dang ky phan khai von ODA (gui Bo)_Ke hoach 2012 theo doi (giai ngan 30.6.12) 5" xfId="12737"/>
    <cellStyle name="1_Danh sach gui BC thuc hien KH2009" xfId="12738"/>
    <cellStyle name="1_Danh sach gui BC thuc hien KH2009 2" xfId="12739"/>
    <cellStyle name="1_Danh sach gui BC thuc hien KH2009 2 2" xfId="12740"/>
    <cellStyle name="1_Danh sach gui BC thuc hien KH2009 2 3" xfId="12741"/>
    <cellStyle name="1_Danh sach gui BC thuc hien KH2009 2 4" xfId="12742"/>
    <cellStyle name="1_Danh sach gui BC thuc hien KH2009 3" xfId="12743"/>
    <cellStyle name="1_Danh sach gui BC thuc hien KH2009 4" xfId="12744"/>
    <cellStyle name="1_Danh sach gui BC thuc hien KH2009 5" xfId="12745"/>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3" xfId="12749"/>
    <cellStyle name="1_Danh sach gui BC thuc hien KH2009_Bao cao doan cong tac cua Bo thang 4-2010 2 4" xfId="12750"/>
    <cellStyle name="1_Danh sach gui BC thuc hien KH2009_Bao cao doan cong tac cua Bo thang 4-2010 3" xfId="12751"/>
    <cellStyle name="1_Danh sach gui BC thuc hien KH2009_Bao cao doan cong tac cua Bo thang 4-2010 4" xfId="12752"/>
    <cellStyle name="1_Danh sach gui BC thuc hien KH2009_Bao cao doan cong tac cua Bo thang 4-2010 5" xfId="12753"/>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3" xfId="12757"/>
    <cellStyle name="1_Danh sach gui BC thuc hien KH2009_Bao cao doan cong tac cua Bo thang 4-2010_BC von DTPT 6 thang 2012 2 4" xfId="12758"/>
    <cellStyle name="1_Danh sach gui BC thuc hien KH2009_Bao cao doan cong tac cua Bo thang 4-2010_BC von DTPT 6 thang 2012 3" xfId="12759"/>
    <cellStyle name="1_Danh sach gui BC thuc hien KH2009_Bao cao doan cong tac cua Bo thang 4-2010_BC von DTPT 6 thang 2012 4" xfId="12760"/>
    <cellStyle name="1_Danh sach gui BC thuc hien KH2009_Bao cao doan cong tac cua Bo thang 4-2010_BC von DTPT 6 thang 2012 5" xfId="12761"/>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3" xfId="12765"/>
    <cellStyle name="1_Danh sach gui BC thuc hien KH2009_Bao cao doan cong tac cua Bo thang 4-2010_Bieu du thao QD von ho tro co MT 2 4" xfId="12766"/>
    <cellStyle name="1_Danh sach gui BC thuc hien KH2009_Bao cao doan cong tac cua Bo thang 4-2010_Bieu du thao QD von ho tro co MT 3" xfId="12767"/>
    <cellStyle name="1_Danh sach gui BC thuc hien KH2009_Bao cao doan cong tac cua Bo thang 4-2010_Bieu du thao QD von ho tro co MT 4" xfId="12768"/>
    <cellStyle name="1_Danh sach gui BC thuc hien KH2009_Bao cao doan cong tac cua Bo thang 4-2010_Bieu du thao QD von ho tro co MT 5" xfId="12769"/>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3" xfId="12773"/>
    <cellStyle name="1_Danh sach gui BC thuc hien KH2009_Bao cao doan cong tac cua Bo thang 4-2010_Dang ky phan khai von ODA (gui Bo) 2 4" xfId="12774"/>
    <cellStyle name="1_Danh sach gui BC thuc hien KH2009_Bao cao doan cong tac cua Bo thang 4-2010_Dang ky phan khai von ODA (gui Bo) 3" xfId="12775"/>
    <cellStyle name="1_Danh sach gui BC thuc hien KH2009_Bao cao doan cong tac cua Bo thang 4-2010_Dang ky phan khai von ODA (gui Bo) 4" xfId="12776"/>
    <cellStyle name="1_Danh sach gui BC thuc hien KH2009_Bao cao doan cong tac cua Bo thang 4-2010_Dang ky phan khai von ODA (gui Bo) 5" xfId="12777"/>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5" xfId="12801"/>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3" xfId="12805"/>
    <cellStyle name="1_Danh sach gui BC thuc hien KH2009_Bao cao doan cong tac cua Bo thang 4-2010_Ke hoach 2012 (theo doi) 2 4" xfId="12806"/>
    <cellStyle name="1_Danh sach gui BC thuc hien KH2009_Bao cao doan cong tac cua Bo thang 4-2010_Ke hoach 2012 (theo doi) 3" xfId="12807"/>
    <cellStyle name="1_Danh sach gui BC thuc hien KH2009_Bao cao doan cong tac cua Bo thang 4-2010_Ke hoach 2012 (theo doi) 4" xfId="12808"/>
    <cellStyle name="1_Danh sach gui BC thuc hien KH2009_Bao cao doan cong tac cua Bo thang 4-2010_Ke hoach 2012 (theo doi) 5" xfId="12809"/>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3" xfId="12813"/>
    <cellStyle name="1_Danh sach gui BC thuc hien KH2009_Bao cao doan cong tac cua Bo thang 4-2010_Ke hoach 2012 theo doi (giai ngan 30.6.12) 2 4" xfId="12814"/>
    <cellStyle name="1_Danh sach gui BC thuc hien KH2009_Bao cao doan cong tac cua Bo thang 4-2010_Ke hoach 2012 theo doi (giai ngan 30.6.12) 3" xfId="12815"/>
    <cellStyle name="1_Danh sach gui BC thuc hien KH2009_Bao cao doan cong tac cua Bo thang 4-2010_Ke hoach 2012 theo doi (giai ngan 30.6.12) 4" xfId="12816"/>
    <cellStyle name="1_Danh sach gui BC thuc hien KH2009_Bao cao doan cong tac cua Bo thang 4-2010_Ke hoach 2012 theo doi (giai ngan 30.6.12) 5" xfId="12817"/>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3" xfId="12822"/>
    <cellStyle name="1_Danh sach gui BC thuc hien KH2009_Bao cao tinh hinh thuc hien KH 2009 den 31-01-10 2 2 4" xfId="12823"/>
    <cellStyle name="1_Danh sach gui BC thuc hien KH2009_Bao cao tinh hinh thuc hien KH 2009 den 31-01-10 2 3" xfId="12824"/>
    <cellStyle name="1_Danh sach gui BC thuc hien KH2009_Bao cao tinh hinh thuc hien KH 2009 den 31-01-10 2 4" xfId="12825"/>
    <cellStyle name="1_Danh sach gui BC thuc hien KH2009_Bao cao tinh hinh thuc hien KH 2009 den 31-01-10 2 5" xfId="12826"/>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3" xfId="12829"/>
    <cellStyle name="1_Danh sach gui BC thuc hien KH2009_Bao cao tinh hinh thuc hien KH 2009 den 31-01-10 3 4" xfId="12830"/>
    <cellStyle name="1_Danh sach gui BC thuc hien KH2009_Bao cao tinh hinh thuc hien KH 2009 den 31-01-10 4" xfId="12831"/>
    <cellStyle name="1_Danh sach gui BC thuc hien KH2009_Bao cao tinh hinh thuc hien KH 2009 den 31-01-10 5" xfId="12832"/>
    <cellStyle name="1_Danh sach gui BC thuc hien KH2009_Bao cao tinh hinh thuc hien KH 2009 den 31-01-10 6" xfId="12833"/>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3" xfId="12838"/>
    <cellStyle name="1_Danh sach gui BC thuc hien KH2009_Bao cao tinh hinh thuc hien KH 2009 den 31-01-10_BC von DTPT 6 thang 2012 2 2 4" xfId="12839"/>
    <cellStyle name="1_Danh sach gui BC thuc hien KH2009_Bao cao tinh hinh thuc hien KH 2009 den 31-01-10_BC von DTPT 6 thang 2012 2 3" xfId="12840"/>
    <cellStyle name="1_Danh sach gui BC thuc hien KH2009_Bao cao tinh hinh thuc hien KH 2009 den 31-01-10_BC von DTPT 6 thang 2012 2 4" xfId="12841"/>
    <cellStyle name="1_Danh sach gui BC thuc hien KH2009_Bao cao tinh hinh thuc hien KH 2009 den 31-01-10_BC von DTPT 6 thang 2012 2 5" xfId="12842"/>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3" xfId="12845"/>
    <cellStyle name="1_Danh sach gui BC thuc hien KH2009_Bao cao tinh hinh thuc hien KH 2009 den 31-01-10_BC von DTPT 6 thang 2012 3 4" xfId="12846"/>
    <cellStyle name="1_Danh sach gui BC thuc hien KH2009_Bao cao tinh hinh thuc hien KH 2009 den 31-01-10_BC von DTPT 6 thang 2012 4" xfId="12847"/>
    <cellStyle name="1_Danh sach gui BC thuc hien KH2009_Bao cao tinh hinh thuc hien KH 2009 den 31-01-10_BC von DTPT 6 thang 2012 5" xfId="12848"/>
    <cellStyle name="1_Danh sach gui BC thuc hien KH2009_Bao cao tinh hinh thuc hien KH 2009 den 31-01-10_BC von DTPT 6 thang 2012 6" xfId="12849"/>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4" xfId="12855"/>
    <cellStyle name="1_Danh sach gui BC thuc hien KH2009_Bao cao tinh hinh thuc hien KH 2009 den 31-01-10_Bieu du thao QD von ho tro co MT 2 3" xfId="12856"/>
    <cellStyle name="1_Danh sach gui BC thuc hien KH2009_Bao cao tinh hinh thuc hien KH 2009 den 31-01-10_Bieu du thao QD von ho tro co MT 2 4" xfId="12857"/>
    <cellStyle name="1_Danh sach gui BC thuc hien KH2009_Bao cao tinh hinh thuc hien KH 2009 den 31-01-10_Bieu du thao QD von ho tro co MT 2 5" xfId="12858"/>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3" xfId="12861"/>
    <cellStyle name="1_Danh sach gui BC thuc hien KH2009_Bao cao tinh hinh thuc hien KH 2009 den 31-01-10_Bieu du thao QD von ho tro co MT 3 4" xfId="12862"/>
    <cellStyle name="1_Danh sach gui BC thuc hien KH2009_Bao cao tinh hinh thuc hien KH 2009 den 31-01-10_Bieu du thao QD von ho tro co MT 4" xfId="12863"/>
    <cellStyle name="1_Danh sach gui BC thuc hien KH2009_Bao cao tinh hinh thuc hien KH 2009 den 31-01-10_Bieu du thao QD von ho tro co MT 5" xfId="12864"/>
    <cellStyle name="1_Danh sach gui BC thuc hien KH2009_Bao cao tinh hinh thuc hien KH 2009 den 31-01-10_Bieu du thao QD von ho tro co MT 6" xfId="12865"/>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3" xfId="12870"/>
    <cellStyle name="1_Danh sach gui BC thuc hien KH2009_Bao cao tinh hinh thuc hien KH 2009 den 31-01-10_Ke hoach 2012 (theo doi) 2 2 4" xfId="12871"/>
    <cellStyle name="1_Danh sach gui BC thuc hien KH2009_Bao cao tinh hinh thuc hien KH 2009 den 31-01-10_Ke hoach 2012 (theo doi) 2 3" xfId="12872"/>
    <cellStyle name="1_Danh sach gui BC thuc hien KH2009_Bao cao tinh hinh thuc hien KH 2009 den 31-01-10_Ke hoach 2012 (theo doi) 2 4" xfId="12873"/>
    <cellStyle name="1_Danh sach gui BC thuc hien KH2009_Bao cao tinh hinh thuc hien KH 2009 den 31-01-10_Ke hoach 2012 (theo doi) 2 5" xfId="12874"/>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3" xfId="12877"/>
    <cellStyle name="1_Danh sach gui BC thuc hien KH2009_Bao cao tinh hinh thuc hien KH 2009 den 31-01-10_Ke hoach 2012 (theo doi) 3 4" xfId="12878"/>
    <cellStyle name="1_Danh sach gui BC thuc hien KH2009_Bao cao tinh hinh thuc hien KH 2009 den 31-01-10_Ke hoach 2012 (theo doi) 4" xfId="12879"/>
    <cellStyle name="1_Danh sach gui BC thuc hien KH2009_Bao cao tinh hinh thuc hien KH 2009 den 31-01-10_Ke hoach 2012 (theo doi) 5" xfId="12880"/>
    <cellStyle name="1_Danh sach gui BC thuc hien KH2009_Bao cao tinh hinh thuc hien KH 2009 den 31-01-10_Ke hoach 2012 (theo doi) 6" xfId="12881"/>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6" xfId="12897"/>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3" xfId="12901"/>
    <cellStyle name="1_Danh sach gui BC thuc hien KH2009_BC von DTPT 6 thang 2012 2 4" xfId="12902"/>
    <cellStyle name="1_Danh sach gui BC thuc hien KH2009_BC von DTPT 6 thang 2012 3" xfId="12903"/>
    <cellStyle name="1_Danh sach gui BC thuc hien KH2009_BC von DTPT 6 thang 2012 4" xfId="12904"/>
    <cellStyle name="1_Danh sach gui BC thuc hien KH2009_BC von DTPT 6 thang 2012 5" xfId="12905"/>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3" xfId="12909"/>
    <cellStyle name="1_Danh sach gui BC thuc hien KH2009_Bieu du thao QD von ho tro co MT 2 4" xfId="12910"/>
    <cellStyle name="1_Danh sach gui BC thuc hien KH2009_Bieu du thao QD von ho tro co MT 3" xfId="12911"/>
    <cellStyle name="1_Danh sach gui BC thuc hien KH2009_Bieu du thao QD von ho tro co MT 4" xfId="12912"/>
    <cellStyle name="1_Danh sach gui BC thuc hien KH2009_Bieu du thao QD von ho tro co MT 5" xfId="12913"/>
    <cellStyle name="1_Danh sach gui BC thuc hien KH2009_Book1" xfId="12914"/>
    <cellStyle name="1_Danh sach gui BC thuc hien KH2009_Book1 2" xfId="12915"/>
    <cellStyle name="1_Danh sach gui BC thuc hien KH2009_Book1 2 2" xfId="12916"/>
    <cellStyle name="1_Danh sach gui BC thuc hien KH2009_Book1 2 3" xfId="12917"/>
    <cellStyle name="1_Danh sach gui BC thuc hien KH2009_Book1 2 4" xfId="12918"/>
    <cellStyle name="1_Danh sach gui BC thuc hien KH2009_Book1 3" xfId="12919"/>
    <cellStyle name="1_Danh sach gui BC thuc hien KH2009_Book1 3 2" xfId="12920"/>
    <cellStyle name="1_Danh sach gui BC thuc hien KH2009_Book1 3 3" xfId="12921"/>
    <cellStyle name="1_Danh sach gui BC thuc hien KH2009_Book1 3 4" xfId="12922"/>
    <cellStyle name="1_Danh sach gui BC thuc hien KH2009_Book1 4" xfId="12923"/>
    <cellStyle name="1_Danh sach gui BC thuc hien KH2009_Book1 5" xfId="12924"/>
    <cellStyle name="1_Danh sach gui BC thuc hien KH2009_Book1 6" xfId="12925"/>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3" xfId="12929"/>
    <cellStyle name="1_Danh sach gui BC thuc hien KH2009_Book1_BC von DTPT 6 thang 2012 2 4" xfId="12930"/>
    <cellStyle name="1_Danh sach gui BC thuc hien KH2009_Book1_BC von DTPT 6 thang 2012 3" xfId="12931"/>
    <cellStyle name="1_Danh sach gui BC thuc hien KH2009_Book1_BC von DTPT 6 thang 2012 3 2" xfId="12932"/>
    <cellStyle name="1_Danh sach gui BC thuc hien KH2009_Book1_BC von DTPT 6 thang 2012 3 3" xfId="12933"/>
    <cellStyle name="1_Danh sach gui BC thuc hien KH2009_Book1_BC von DTPT 6 thang 2012 3 4" xfId="12934"/>
    <cellStyle name="1_Danh sach gui BC thuc hien KH2009_Book1_BC von DTPT 6 thang 2012 4" xfId="12935"/>
    <cellStyle name="1_Danh sach gui BC thuc hien KH2009_Book1_BC von DTPT 6 thang 2012 5" xfId="12936"/>
    <cellStyle name="1_Danh sach gui BC thuc hien KH2009_Book1_BC von DTPT 6 thang 2012 6" xfId="12937"/>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3" xfId="12941"/>
    <cellStyle name="1_Danh sach gui BC thuc hien KH2009_Book1_Bieu du thao QD von ho tro co MT 2 4" xfId="12942"/>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3" xfId="12945"/>
    <cellStyle name="1_Danh sach gui BC thuc hien KH2009_Book1_Bieu du thao QD von ho tro co MT 3 4" xfId="12946"/>
    <cellStyle name="1_Danh sach gui BC thuc hien KH2009_Book1_Bieu du thao QD von ho tro co MT 4" xfId="12947"/>
    <cellStyle name="1_Danh sach gui BC thuc hien KH2009_Book1_Bieu du thao QD von ho tro co MT 5" xfId="12948"/>
    <cellStyle name="1_Danh sach gui BC thuc hien KH2009_Book1_Bieu du thao QD von ho tro co MT 6" xfId="12949"/>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3" xfId="12953"/>
    <cellStyle name="1_Danh sach gui BC thuc hien KH2009_Book1_Hoan chinh KH 2012 (o nha) 2 4" xfId="12954"/>
    <cellStyle name="1_Danh sach gui BC thuc hien KH2009_Book1_Hoan chinh KH 2012 (o nha) 3" xfId="12955"/>
    <cellStyle name="1_Danh sach gui BC thuc hien KH2009_Book1_Hoan chinh KH 2012 (o nha) 3 2" xfId="12956"/>
    <cellStyle name="1_Danh sach gui BC thuc hien KH2009_Book1_Hoan chinh KH 2012 (o nha) 3 3" xfId="12957"/>
    <cellStyle name="1_Danh sach gui BC thuc hien KH2009_Book1_Hoan chinh KH 2012 (o nha) 3 4" xfId="12958"/>
    <cellStyle name="1_Danh sach gui BC thuc hien KH2009_Book1_Hoan chinh KH 2012 (o nha) 4" xfId="12959"/>
    <cellStyle name="1_Danh sach gui BC thuc hien KH2009_Book1_Hoan chinh KH 2012 (o nha) 5" xfId="12960"/>
    <cellStyle name="1_Danh sach gui BC thuc hien KH2009_Book1_Hoan chinh KH 2012 (o nha) 6" xfId="12961"/>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3" xfId="12965"/>
    <cellStyle name="1_Danh sach gui BC thuc hien KH2009_Book1_Hoan chinh KH 2012 (o nha)_Bao cao giai ngan quy I 2 4" xfId="12966"/>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3" xfId="12969"/>
    <cellStyle name="1_Danh sach gui BC thuc hien KH2009_Book1_Hoan chinh KH 2012 (o nha)_Bao cao giai ngan quy I 3 4" xfId="12970"/>
    <cellStyle name="1_Danh sach gui BC thuc hien KH2009_Book1_Hoan chinh KH 2012 (o nha)_Bao cao giai ngan quy I 4" xfId="12971"/>
    <cellStyle name="1_Danh sach gui BC thuc hien KH2009_Book1_Hoan chinh KH 2012 (o nha)_Bao cao giai ngan quy I 5" xfId="12972"/>
    <cellStyle name="1_Danh sach gui BC thuc hien KH2009_Book1_Hoan chinh KH 2012 (o nha)_Bao cao giai ngan quy I 6" xfId="12973"/>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3" xfId="12977"/>
    <cellStyle name="1_Danh sach gui BC thuc hien KH2009_Book1_Hoan chinh KH 2012 (o nha)_BC von DTPT 6 thang 2012 2 4" xfId="12978"/>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3" xfId="12981"/>
    <cellStyle name="1_Danh sach gui BC thuc hien KH2009_Book1_Hoan chinh KH 2012 (o nha)_BC von DTPT 6 thang 2012 3 4" xfId="12982"/>
    <cellStyle name="1_Danh sach gui BC thuc hien KH2009_Book1_Hoan chinh KH 2012 (o nha)_BC von DTPT 6 thang 2012 4" xfId="12983"/>
    <cellStyle name="1_Danh sach gui BC thuc hien KH2009_Book1_Hoan chinh KH 2012 (o nha)_BC von DTPT 6 thang 2012 5" xfId="12984"/>
    <cellStyle name="1_Danh sach gui BC thuc hien KH2009_Book1_Hoan chinh KH 2012 (o nha)_BC von DTPT 6 thang 2012 6" xfId="12985"/>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3" xfId="12989"/>
    <cellStyle name="1_Danh sach gui BC thuc hien KH2009_Book1_Hoan chinh KH 2012 (o nha)_Bieu du thao QD von ho tro co MT 2 4" xfId="12990"/>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3" xfId="12993"/>
    <cellStyle name="1_Danh sach gui BC thuc hien KH2009_Book1_Hoan chinh KH 2012 (o nha)_Bieu du thao QD von ho tro co MT 3 4" xfId="12994"/>
    <cellStyle name="1_Danh sach gui BC thuc hien KH2009_Book1_Hoan chinh KH 2012 (o nha)_Bieu du thao QD von ho tro co MT 4" xfId="12995"/>
    <cellStyle name="1_Danh sach gui BC thuc hien KH2009_Book1_Hoan chinh KH 2012 (o nha)_Bieu du thao QD von ho tro co MT 5" xfId="12996"/>
    <cellStyle name="1_Danh sach gui BC thuc hien KH2009_Book1_Hoan chinh KH 2012 (o nha)_Bieu du thao QD von ho tro co MT 6" xfId="12997"/>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3" xfId="13001"/>
    <cellStyle name="1_Danh sach gui BC thuc hien KH2009_Book1_Hoan chinh KH 2012 (o nha)_Ke hoach 2012 theo doi (giai ngan 30.6.12) 2 4" xfId="13002"/>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3" xfId="13005"/>
    <cellStyle name="1_Danh sach gui BC thuc hien KH2009_Book1_Hoan chinh KH 2012 (o nha)_Ke hoach 2012 theo doi (giai ngan 30.6.12) 3 4" xfId="13006"/>
    <cellStyle name="1_Danh sach gui BC thuc hien KH2009_Book1_Hoan chinh KH 2012 (o nha)_Ke hoach 2012 theo doi (giai ngan 30.6.12) 4" xfId="13007"/>
    <cellStyle name="1_Danh sach gui BC thuc hien KH2009_Book1_Hoan chinh KH 2012 (o nha)_Ke hoach 2012 theo doi (giai ngan 30.6.12) 5" xfId="13008"/>
    <cellStyle name="1_Danh sach gui BC thuc hien KH2009_Book1_Hoan chinh KH 2012 (o nha)_Ke hoach 2012 theo doi (giai ngan 30.6.12) 6" xfId="13009"/>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3" xfId="13014"/>
    <cellStyle name="1_Danh sach gui BC thuc hien KH2009_Book1_Hoan chinh KH 2012 Von ho tro co MT (chi tiet) 2 4" xfId="13015"/>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3" xfId="13018"/>
    <cellStyle name="1_Danh sach gui BC thuc hien KH2009_Book1_Hoan chinh KH 2012 Von ho tro co MT (chi tiet) 3 4" xfId="13019"/>
    <cellStyle name="1_Danh sach gui BC thuc hien KH2009_Book1_Hoan chinh KH 2012 Von ho tro co MT (chi tiet) 4" xfId="13020"/>
    <cellStyle name="1_Danh sach gui BC thuc hien KH2009_Book1_Hoan chinh KH 2012 Von ho tro co MT (chi tiet) 5" xfId="13021"/>
    <cellStyle name="1_Danh sach gui BC thuc hien KH2009_Book1_Hoan chinh KH 2012 Von ho tro co MT (chi tiet) 6" xfId="13022"/>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3" xfId="13025"/>
    <cellStyle name="1_Danh sach gui BC thuc hien KH2009_Book1_Hoan chinh KH 2012 Von ho tro co MT 10 4" xfId="13026"/>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3" xfId="13029"/>
    <cellStyle name="1_Danh sach gui BC thuc hien KH2009_Book1_Hoan chinh KH 2012 Von ho tro co MT 11 4" xfId="13030"/>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3" xfId="13033"/>
    <cellStyle name="1_Danh sach gui BC thuc hien KH2009_Book1_Hoan chinh KH 2012 Von ho tro co MT 12 4" xfId="13034"/>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3" xfId="13037"/>
    <cellStyle name="1_Danh sach gui BC thuc hien KH2009_Book1_Hoan chinh KH 2012 Von ho tro co MT 13 4" xfId="13038"/>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3" xfId="13041"/>
    <cellStyle name="1_Danh sach gui BC thuc hien KH2009_Book1_Hoan chinh KH 2012 Von ho tro co MT 14 4" xfId="13042"/>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3" xfId="13045"/>
    <cellStyle name="1_Danh sach gui BC thuc hien KH2009_Book1_Hoan chinh KH 2012 Von ho tro co MT 15 4" xfId="13046"/>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3" xfId="13049"/>
    <cellStyle name="1_Danh sach gui BC thuc hien KH2009_Book1_Hoan chinh KH 2012 Von ho tro co MT 16 4" xfId="13050"/>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3" xfId="13053"/>
    <cellStyle name="1_Danh sach gui BC thuc hien KH2009_Book1_Hoan chinh KH 2012 Von ho tro co MT 17 4" xfId="13054"/>
    <cellStyle name="1_Danh sach gui BC thuc hien KH2009_Book1_Hoan chinh KH 2012 Von ho tro co MT 18" xfId="13055"/>
    <cellStyle name="1_Danh sach gui BC thuc hien KH2009_Book1_Hoan chinh KH 2012 Von ho tro co MT 19" xfId="13056"/>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3" xfId="13059"/>
    <cellStyle name="1_Danh sach gui BC thuc hien KH2009_Book1_Hoan chinh KH 2012 Von ho tro co MT 2 4" xfId="13060"/>
    <cellStyle name="1_Danh sach gui BC thuc hien KH2009_Book1_Hoan chinh KH 2012 Von ho tro co MT 20" xfId="13061"/>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3" xfId="13064"/>
    <cellStyle name="1_Danh sach gui BC thuc hien KH2009_Book1_Hoan chinh KH 2012 Von ho tro co MT 3 4" xfId="13065"/>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3" xfId="13068"/>
    <cellStyle name="1_Danh sach gui BC thuc hien KH2009_Book1_Hoan chinh KH 2012 Von ho tro co MT 4 4" xfId="13069"/>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3" xfId="13072"/>
    <cellStyle name="1_Danh sach gui BC thuc hien KH2009_Book1_Hoan chinh KH 2012 Von ho tro co MT 5 4" xfId="13073"/>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3" xfId="13076"/>
    <cellStyle name="1_Danh sach gui BC thuc hien KH2009_Book1_Hoan chinh KH 2012 Von ho tro co MT 6 4" xfId="13077"/>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3" xfId="13080"/>
    <cellStyle name="1_Danh sach gui BC thuc hien KH2009_Book1_Hoan chinh KH 2012 Von ho tro co MT 7 4" xfId="13081"/>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3" xfId="13084"/>
    <cellStyle name="1_Danh sach gui BC thuc hien KH2009_Book1_Hoan chinh KH 2012 Von ho tro co MT 8 4" xfId="13085"/>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3" xfId="13088"/>
    <cellStyle name="1_Danh sach gui BC thuc hien KH2009_Book1_Hoan chinh KH 2012 Von ho tro co MT 9 4" xfId="13089"/>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3" xfId="13093"/>
    <cellStyle name="1_Danh sach gui BC thuc hien KH2009_Book1_Hoan chinh KH 2012 Von ho tro co MT_Bao cao giai ngan quy I 2 4" xfId="13094"/>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3" xfId="13097"/>
    <cellStyle name="1_Danh sach gui BC thuc hien KH2009_Book1_Hoan chinh KH 2012 Von ho tro co MT_Bao cao giai ngan quy I 3 4" xfId="13098"/>
    <cellStyle name="1_Danh sach gui BC thuc hien KH2009_Book1_Hoan chinh KH 2012 Von ho tro co MT_Bao cao giai ngan quy I 4" xfId="13099"/>
    <cellStyle name="1_Danh sach gui BC thuc hien KH2009_Book1_Hoan chinh KH 2012 Von ho tro co MT_Bao cao giai ngan quy I 5" xfId="13100"/>
    <cellStyle name="1_Danh sach gui BC thuc hien KH2009_Book1_Hoan chinh KH 2012 Von ho tro co MT_Bao cao giai ngan quy I 6" xfId="13101"/>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3" xfId="13105"/>
    <cellStyle name="1_Danh sach gui BC thuc hien KH2009_Book1_Hoan chinh KH 2012 Von ho tro co MT_BC von DTPT 6 thang 2012 2 4" xfId="13106"/>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3" xfId="13109"/>
    <cellStyle name="1_Danh sach gui BC thuc hien KH2009_Book1_Hoan chinh KH 2012 Von ho tro co MT_BC von DTPT 6 thang 2012 3 4" xfId="13110"/>
    <cellStyle name="1_Danh sach gui BC thuc hien KH2009_Book1_Hoan chinh KH 2012 Von ho tro co MT_BC von DTPT 6 thang 2012 4" xfId="13111"/>
    <cellStyle name="1_Danh sach gui BC thuc hien KH2009_Book1_Hoan chinh KH 2012 Von ho tro co MT_BC von DTPT 6 thang 2012 5" xfId="13112"/>
    <cellStyle name="1_Danh sach gui BC thuc hien KH2009_Book1_Hoan chinh KH 2012 Von ho tro co MT_BC von DTPT 6 thang 2012 6" xfId="13113"/>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3" xfId="13117"/>
    <cellStyle name="1_Danh sach gui BC thuc hien KH2009_Book1_Hoan chinh KH 2012 Von ho tro co MT_Bieu du thao QD von ho tro co MT 2 4" xfId="13118"/>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3" xfId="13121"/>
    <cellStyle name="1_Danh sach gui BC thuc hien KH2009_Book1_Hoan chinh KH 2012 Von ho tro co MT_Bieu du thao QD von ho tro co MT 3 4" xfId="13122"/>
    <cellStyle name="1_Danh sach gui BC thuc hien KH2009_Book1_Hoan chinh KH 2012 Von ho tro co MT_Bieu du thao QD von ho tro co MT 4" xfId="13123"/>
    <cellStyle name="1_Danh sach gui BC thuc hien KH2009_Book1_Hoan chinh KH 2012 Von ho tro co MT_Bieu du thao QD von ho tro co MT 5" xfId="13124"/>
    <cellStyle name="1_Danh sach gui BC thuc hien KH2009_Book1_Hoan chinh KH 2012 Von ho tro co MT_Bieu du thao QD von ho tro co MT 6" xfId="13125"/>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3" xfId="13129"/>
    <cellStyle name="1_Danh sach gui BC thuc hien KH2009_Book1_Hoan chinh KH 2012 Von ho tro co MT_Ke hoach 2012 theo doi (giai ngan 30.6.12) 2 4" xfId="13130"/>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3" xfId="13133"/>
    <cellStyle name="1_Danh sach gui BC thuc hien KH2009_Book1_Hoan chinh KH 2012 Von ho tro co MT_Ke hoach 2012 theo doi (giai ngan 30.6.12) 3 4" xfId="13134"/>
    <cellStyle name="1_Danh sach gui BC thuc hien KH2009_Book1_Hoan chinh KH 2012 Von ho tro co MT_Ke hoach 2012 theo doi (giai ngan 30.6.12) 4" xfId="13135"/>
    <cellStyle name="1_Danh sach gui BC thuc hien KH2009_Book1_Hoan chinh KH 2012 Von ho tro co MT_Ke hoach 2012 theo doi (giai ngan 30.6.12) 5" xfId="13136"/>
    <cellStyle name="1_Danh sach gui BC thuc hien KH2009_Book1_Hoan chinh KH 2012 Von ho tro co MT_Ke hoach 2012 theo doi (giai ngan 30.6.12) 6" xfId="13137"/>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3" xfId="13141"/>
    <cellStyle name="1_Danh sach gui BC thuc hien KH2009_Book1_Ke hoach 2012 (theo doi) 2 4" xfId="13142"/>
    <cellStyle name="1_Danh sach gui BC thuc hien KH2009_Book1_Ke hoach 2012 (theo doi) 3" xfId="13143"/>
    <cellStyle name="1_Danh sach gui BC thuc hien KH2009_Book1_Ke hoach 2012 (theo doi) 3 2" xfId="13144"/>
    <cellStyle name="1_Danh sach gui BC thuc hien KH2009_Book1_Ke hoach 2012 (theo doi) 3 3" xfId="13145"/>
    <cellStyle name="1_Danh sach gui BC thuc hien KH2009_Book1_Ke hoach 2012 (theo doi) 3 4" xfId="13146"/>
    <cellStyle name="1_Danh sach gui BC thuc hien KH2009_Book1_Ke hoach 2012 (theo doi) 4" xfId="13147"/>
    <cellStyle name="1_Danh sach gui BC thuc hien KH2009_Book1_Ke hoach 2012 (theo doi) 5" xfId="13148"/>
    <cellStyle name="1_Danh sach gui BC thuc hien KH2009_Book1_Ke hoach 2012 (theo doi) 6" xfId="13149"/>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3" xfId="13153"/>
    <cellStyle name="1_Danh sach gui BC thuc hien KH2009_Book1_Ke hoach 2012 theo doi (giai ngan 30.6.12) 2 4" xfId="13154"/>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3" xfId="13157"/>
    <cellStyle name="1_Danh sach gui BC thuc hien KH2009_Book1_Ke hoach 2012 theo doi (giai ngan 30.6.12) 3 4" xfId="13158"/>
    <cellStyle name="1_Danh sach gui BC thuc hien KH2009_Book1_Ke hoach 2012 theo doi (giai ngan 30.6.12) 4" xfId="13159"/>
    <cellStyle name="1_Danh sach gui BC thuc hien KH2009_Book1_Ke hoach 2012 theo doi (giai ngan 30.6.12) 5" xfId="13160"/>
    <cellStyle name="1_Danh sach gui BC thuc hien KH2009_Book1_Ke hoach 2012 theo doi (giai ngan 30.6.12) 6" xfId="13161"/>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3" xfId="13165"/>
    <cellStyle name="1_Danh sach gui BC thuc hien KH2009_Dang ky phan khai von ODA (gui Bo) 2 4" xfId="13166"/>
    <cellStyle name="1_Danh sach gui BC thuc hien KH2009_Dang ky phan khai von ODA (gui Bo) 3" xfId="13167"/>
    <cellStyle name="1_Danh sach gui BC thuc hien KH2009_Dang ky phan khai von ODA (gui Bo) 4" xfId="13168"/>
    <cellStyle name="1_Danh sach gui BC thuc hien KH2009_Dang ky phan khai von ODA (gui Bo) 5" xfId="13169"/>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3" xfId="13173"/>
    <cellStyle name="1_Danh sach gui BC thuc hien KH2009_Dang ky phan khai von ODA (gui Bo)_BC von DTPT 6 thang 2012 2 4" xfId="13174"/>
    <cellStyle name="1_Danh sach gui BC thuc hien KH2009_Dang ky phan khai von ODA (gui Bo)_BC von DTPT 6 thang 2012 3" xfId="13175"/>
    <cellStyle name="1_Danh sach gui BC thuc hien KH2009_Dang ky phan khai von ODA (gui Bo)_BC von DTPT 6 thang 2012 4" xfId="13176"/>
    <cellStyle name="1_Danh sach gui BC thuc hien KH2009_Dang ky phan khai von ODA (gui Bo)_BC von DTPT 6 thang 2012 5" xfId="13177"/>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3" xfId="13181"/>
    <cellStyle name="1_Danh sach gui BC thuc hien KH2009_Dang ky phan khai von ODA (gui Bo)_Bieu du thao QD von ho tro co MT 2 4" xfId="13182"/>
    <cellStyle name="1_Danh sach gui BC thuc hien KH2009_Dang ky phan khai von ODA (gui Bo)_Bieu du thao QD von ho tro co MT 3" xfId="13183"/>
    <cellStyle name="1_Danh sach gui BC thuc hien KH2009_Dang ky phan khai von ODA (gui Bo)_Bieu du thao QD von ho tro co MT 4" xfId="13184"/>
    <cellStyle name="1_Danh sach gui BC thuc hien KH2009_Dang ky phan khai von ODA (gui Bo)_Bieu du thao QD von ho tro co MT 5" xfId="13185"/>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3" xfId="13189"/>
    <cellStyle name="1_Danh sach gui BC thuc hien KH2009_Dang ky phan khai von ODA (gui Bo)_Ke hoach 2012 theo doi (giai ngan 30.6.12) 2 4" xfId="13190"/>
    <cellStyle name="1_Danh sach gui BC thuc hien KH2009_Dang ky phan khai von ODA (gui Bo)_Ke hoach 2012 theo doi (giai ngan 30.6.12) 3" xfId="13191"/>
    <cellStyle name="1_Danh sach gui BC thuc hien KH2009_Dang ky phan khai von ODA (gui Bo)_Ke hoach 2012 theo doi (giai ngan 30.6.12) 4" xfId="13192"/>
    <cellStyle name="1_Danh sach gui BC thuc hien KH2009_Dang ky phan khai von ODA (gui Bo)_Ke hoach 2012 theo doi (giai ngan 30.6.12) 5" xfId="13193"/>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3" xfId="13197"/>
    <cellStyle name="1_Danh sach gui BC thuc hien KH2009_DK bo tri lai (chinh thuc) 2 4" xfId="13198"/>
    <cellStyle name="1_Danh sach gui BC thuc hien KH2009_DK bo tri lai (chinh thuc) 3" xfId="13199"/>
    <cellStyle name="1_Danh sach gui BC thuc hien KH2009_DK bo tri lai (chinh thuc) 3 2" xfId="13200"/>
    <cellStyle name="1_Danh sach gui BC thuc hien KH2009_DK bo tri lai (chinh thuc) 3 3" xfId="13201"/>
    <cellStyle name="1_Danh sach gui BC thuc hien KH2009_DK bo tri lai (chinh thuc) 3 4" xfId="13202"/>
    <cellStyle name="1_Danh sach gui BC thuc hien KH2009_DK bo tri lai (chinh thuc) 4" xfId="13203"/>
    <cellStyle name="1_Danh sach gui BC thuc hien KH2009_DK bo tri lai (chinh thuc) 5" xfId="13204"/>
    <cellStyle name="1_Danh sach gui BC thuc hien KH2009_DK bo tri lai (chinh thuc) 6" xfId="13205"/>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3" xfId="13209"/>
    <cellStyle name="1_Danh sach gui BC thuc hien KH2009_DK bo tri lai (chinh thuc)_BC von DTPT 6 thang 2012 2 4" xfId="13210"/>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3" xfId="13213"/>
    <cellStyle name="1_Danh sach gui BC thuc hien KH2009_DK bo tri lai (chinh thuc)_BC von DTPT 6 thang 2012 3 4" xfId="13214"/>
    <cellStyle name="1_Danh sach gui BC thuc hien KH2009_DK bo tri lai (chinh thuc)_BC von DTPT 6 thang 2012 4" xfId="13215"/>
    <cellStyle name="1_Danh sach gui BC thuc hien KH2009_DK bo tri lai (chinh thuc)_BC von DTPT 6 thang 2012 5" xfId="13216"/>
    <cellStyle name="1_Danh sach gui BC thuc hien KH2009_DK bo tri lai (chinh thuc)_BC von DTPT 6 thang 2012 6" xfId="13217"/>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3" xfId="13221"/>
    <cellStyle name="1_Danh sach gui BC thuc hien KH2009_DK bo tri lai (chinh thuc)_Bieu du thao QD von ho tro co MT 2 4" xfId="13222"/>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3" xfId="13225"/>
    <cellStyle name="1_Danh sach gui BC thuc hien KH2009_DK bo tri lai (chinh thuc)_Bieu du thao QD von ho tro co MT 3 4" xfId="13226"/>
    <cellStyle name="1_Danh sach gui BC thuc hien KH2009_DK bo tri lai (chinh thuc)_Bieu du thao QD von ho tro co MT 4" xfId="13227"/>
    <cellStyle name="1_Danh sach gui BC thuc hien KH2009_DK bo tri lai (chinh thuc)_Bieu du thao QD von ho tro co MT 5" xfId="13228"/>
    <cellStyle name="1_Danh sach gui BC thuc hien KH2009_DK bo tri lai (chinh thuc)_Bieu du thao QD von ho tro co MT 6" xfId="13229"/>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3" xfId="13233"/>
    <cellStyle name="1_Danh sach gui BC thuc hien KH2009_DK bo tri lai (chinh thuc)_Hoan chinh KH 2012 (o nha) 2 4" xfId="13234"/>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3" xfId="13237"/>
    <cellStyle name="1_Danh sach gui BC thuc hien KH2009_DK bo tri lai (chinh thuc)_Hoan chinh KH 2012 (o nha) 3 4" xfId="13238"/>
    <cellStyle name="1_Danh sach gui BC thuc hien KH2009_DK bo tri lai (chinh thuc)_Hoan chinh KH 2012 (o nha) 4" xfId="13239"/>
    <cellStyle name="1_Danh sach gui BC thuc hien KH2009_DK bo tri lai (chinh thuc)_Hoan chinh KH 2012 (o nha) 5" xfId="13240"/>
    <cellStyle name="1_Danh sach gui BC thuc hien KH2009_DK bo tri lai (chinh thuc)_Hoan chinh KH 2012 (o nha) 6" xfId="13241"/>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3" xfId="13245"/>
    <cellStyle name="1_Danh sach gui BC thuc hien KH2009_DK bo tri lai (chinh thuc)_Hoan chinh KH 2012 (o nha)_Bao cao giai ngan quy I 2 4" xfId="13246"/>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3" xfId="13249"/>
    <cellStyle name="1_Danh sach gui BC thuc hien KH2009_DK bo tri lai (chinh thuc)_Hoan chinh KH 2012 (o nha)_Bao cao giai ngan quy I 3 4" xfId="13250"/>
    <cellStyle name="1_Danh sach gui BC thuc hien KH2009_DK bo tri lai (chinh thuc)_Hoan chinh KH 2012 (o nha)_Bao cao giai ngan quy I 4" xfId="13251"/>
    <cellStyle name="1_Danh sach gui BC thuc hien KH2009_DK bo tri lai (chinh thuc)_Hoan chinh KH 2012 (o nha)_Bao cao giai ngan quy I 5" xfId="13252"/>
    <cellStyle name="1_Danh sach gui BC thuc hien KH2009_DK bo tri lai (chinh thuc)_Hoan chinh KH 2012 (o nha)_Bao cao giai ngan quy I 6" xfId="13253"/>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3" xfId="13257"/>
    <cellStyle name="1_Danh sach gui BC thuc hien KH2009_DK bo tri lai (chinh thuc)_Hoan chinh KH 2012 (o nha)_BC von DTPT 6 thang 2012 2 4" xfId="13258"/>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3" xfId="13261"/>
    <cellStyle name="1_Danh sach gui BC thuc hien KH2009_DK bo tri lai (chinh thuc)_Hoan chinh KH 2012 (o nha)_BC von DTPT 6 thang 2012 3 4" xfId="13262"/>
    <cellStyle name="1_Danh sach gui BC thuc hien KH2009_DK bo tri lai (chinh thuc)_Hoan chinh KH 2012 (o nha)_BC von DTPT 6 thang 2012 4" xfId="13263"/>
    <cellStyle name="1_Danh sach gui BC thuc hien KH2009_DK bo tri lai (chinh thuc)_Hoan chinh KH 2012 (o nha)_BC von DTPT 6 thang 2012 5" xfId="13264"/>
    <cellStyle name="1_Danh sach gui BC thuc hien KH2009_DK bo tri lai (chinh thuc)_Hoan chinh KH 2012 (o nha)_BC von DTPT 6 thang 2012 6" xfId="13265"/>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4" xfId="13275"/>
    <cellStyle name="1_Danh sach gui BC thuc hien KH2009_DK bo tri lai (chinh thuc)_Hoan chinh KH 2012 (o nha)_Bieu du thao QD von ho tro co MT 5" xfId="13276"/>
    <cellStyle name="1_Danh sach gui BC thuc hien KH2009_DK bo tri lai (chinh thuc)_Hoan chinh KH 2012 (o nha)_Bieu du thao QD von ho tro co MT 6" xfId="13277"/>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6" xfId="13289"/>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3" xfId="13294"/>
    <cellStyle name="1_Danh sach gui BC thuc hien KH2009_DK bo tri lai (chinh thuc)_Hoan chinh KH 2012 Von ho tro co MT (chi tiet) 2 4" xfId="13295"/>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3" xfId="13298"/>
    <cellStyle name="1_Danh sach gui BC thuc hien KH2009_DK bo tri lai (chinh thuc)_Hoan chinh KH 2012 Von ho tro co MT (chi tiet) 3 4" xfId="13299"/>
    <cellStyle name="1_Danh sach gui BC thuc hien KH2009_DK bo tri lai (chinh thuc)_Hoan chinh KH 2012 Von ho tro co MT (chi tiet) 4" xfId="13300"/>
    <cellStyle name="1_Danh sach gui BC thuc hien KH2009_DK bo tri lai (chinh thuc)_Hoan chinh KH 2012 Von ho tro co MT (chi tiet) 5" xfId="13301"/>
    <cellStyle name="1_Danh sach gui BC thuc hien KH2009_DK bo tri lai (chinh thuc)_Hoan chinh KH 2012 Von ho tro co MT (chi tiet) 6" xfId="13302"/>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3" xfId="13305"/>
    <cellStyle name="1_Danh sach gui BC thuc hien KH2009_DK bo tri lai (chinh thuc)_Hoan chinh KH 2012 Von ho tro co MT 10 4" xfId="13306"/>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3" xfId="13309"/>
    <cellStyle name="1_Danh sach gui BC thuc hien KH2009_DK bo tri lai (chinh thuc)_Hoan chinh KH 2012 Von ho tro co MT 11 4" xfId="13310"/>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3" xfId="13313"/>
    <cellStyle name="1_Danh sach gui BC thuc hien KH2009_DK bo tri lai (chinh thuc)_Hoan chinh KH 2012 Von ho tro co MT 12 4" xfId="13314"/>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3" xfId="13317"/>
    <cellStyle name="1_Danh sach gui BC thuc hien KH2009_DK bo tri lai (chinh thuc)_Hoan chinh KH 2012 Von ho tro co MT 13 4" xfId="13318"/>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3" xfId="13321"/>
    <cellStyle name="1_Danh sach gui BC thuc hien KH2009_DK bo tri lai (chinh thuc)_Hoan chinh KH 2012 Von ho tro co MT 14 4" xfId="13322"/>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3" xfId="13325"/>
    <cellStyle name="1_Danh sach gui BC thuc hien KH2009_DK bo tri lai (chinh thuc)_Hoan chinh KH 2012 Von ho tro co MT 15 4" xfId="13326"/>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3" xfId="13329"/>
    <cellStyle name="1_Danh sach gui BC thuc hien KH2009_DK bo tri lai (chinh thuc)_Hoan chinh KH 2012 Von ho tro co MT 16 4" xfId="13330"/>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3" xfId="13333"/>
    <cellStyle name="1_Danh sach gui BC thuc hien KH2009_DK bo tri lai (chinh thuc)_Hoan chinh KH 2012 Von ho tro co MT 17 4" xfId="13334"/>
    <cellStyle name="1_Danh sach gui BC thuc hien KH2009_DK bo tri lai (chinh thuc)_Hoan chinh KH 2012 Von ho tro co MT 18" xfId="13335"/>
    <cellStyle name="1_Danh sach gui BC thuc hien KH2009_DK bo tri lai (chinh thuc)_Hoan chinh KH 2012 Von ho tro co MT 19" xfId="13336"/>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3" xfId="13339"/>
    <cellStyle name="1_Danh sach gui BC thuc hien KH2009_DK bo tri lai (chinh thuc)_Hoan chinh KH 2012 Von ho tro co MT 2 4" xfId="13340"/>
    <cellStyle name="1_Danh sach gui BC thuc hien KH2009_DK bo tri lai (chinh thuc)_Hoan chinh KH 2012 Von ho tro co MT 20" xfId="13341"/>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3" xfId="13344"/>
    <cellStyle name="1_Danh sach gui BC thuc hien KH2009_DK bo tri lai (chinh thuc)_Hoan chinh KH 2012 Von ho tro co MT 3 4" xfId="13345"/>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3" xfId="13348"/>
    <cellStyle name="1_Danh sach gui BC thuc hien KH2009_DK bo tri lai (chinh thuc)_Hoan chinh KH 2012 Von ho tro co MT 4 4" xfId="13349"/>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3" xfId="13352"/>
    <cellStyle name="1_Danh sach gui BC thuc hien KH2009_DK bo tri lai (chinh thuc)_Hoan chinh KH 2012 Von ho tro co MT 5 4" xfId="13353"/>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3" xfId="13356"/>
    <cellStyle name="1_Danh sach gui BC thuc hien KH2009_DK bo tri lai (chinh thuc)_Hoan chinh KH 2012 Von ho tro co MT 6 4" xfId="13357"/>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3" xfId="13360"/>
    <cellStyle name="1_Danh sach gui BC thuc hien KH2009_DK bo tri lai (chinh thuc)_Hoan chinh KH 2012 Von ho tro co MT 7 4" xfId="13361"/>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3" xfId="13364"/>
    <cellStyle name="1_Danh sach gui BC thuc hien KH2009_DK bo tri lai (chinh thuc)_Hoan chinh KH 2012 Von ho tro co MT 8 4" xfId="13365"/>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3" xfId="13368"/>
    <cellStyle name="1_Danh sach gui BC thuc hien KH2009_DK bo tri lai (chinh thuc)_Hoan chinh KH 2012 Von ho tro co MT 9 4" xfId="13369"/>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6" xfId="13381"/>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6" xfId="13393"/>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6" xfId="13405"/>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6" xfId="13417"/>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3" xfId="13421"/>
    <cellStyle name="1_Danh sach gui BC thuc hien KH2009_DK bo tri lai (chinh thuc)_Ke hoach 2012 (theo doi) 2 4" xfId="13422"/>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3" xfId="13425"/>
    <cellStyle name="1_Danh sach gui BC thuc hien KH2009_DK bo tri lai (chinh thuc)_Ke hoach 2012 (theo doi) 3 4" xfId="13426"/>
    <cellStyle name="1_Danh sach gui BC thuc hien KH2009_DK bo tri lai (chinh thuc)_Ke hoach 2012 (theo doi) 4" xfId="13427"/>
    <cellStyle name="1_Danh sach gui BC thuc hien KH2009_DK bo tri lai (chinh thuc)_Ke hoach 2012 (theo doi) 5" xfId="13428"/>
    <cellStyle name="1_Danh sach gui BC thuc hien KH2009_DK bo tri lai (chinh thuc)_Ke hoach 2012 (theo doi) 6" xfId="13429"/>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3" xfId="13433"/>
    <cellStyle name="1_Danh sach gui BC thuc hien KH2009_DK bo tri lai (chinh thuc)_Ke hoach 2012 theo doi (giai ngan 30.6.12) 2 4" xfId="13434"/>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3" xfId="13437"/>
    <cellStyle name="1_Danh sach gui BC thuc hien KH2009_DK bo tri lai (chinh thuc)_Ke hoach 2012 theo doi (giai ngan 30.6.12) 3 4" xfId="13438"/>
    <cellStyle name="1_Danh sach gui BC thuc hien KH2009_DK bo tri lai (chinh thuc)_Ke hoach 2012 theo doi (giai ngan 30.6.12) 4" xfId="13439"/>
    <cellStyle name="1_Danh sach gui BC thuc hien KH2009_DK bo tri lai (chinh thuc)_Ke hoach 2012 theo doi (giai ngan 30.6.12) 5" xfId="13440"/>
    <cellStyle name="1_Danh sach gui BC thuc hien KH2009_DK bo tri lai (chinh thuc)_Ke hoach 2012 theo doi (giai ngan 30.6.12) 6" xfId="13441"/>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3" xfId="13445"/>
    <cellStyle name="1_Danh sach gui BC thuc hien KH2009_Ke hoach 2009 (theo doi) -1 2 4" xfId="13446"/>
    <cellStyle name="1_Danh sach gui BC thuc hien KH2009_Ke hoach 2009 (theo doi) -1 3" xfId="13447"/>
    <cellStyle name="1_Danh sach gui BC thuc hien KH2009_Ke hoach 2009 (theo doi) -1 4" xfId="13448"/>
    <cellStyle name="1_Danh sach gui BC thuc hien KH2009_Ke hoach 2009 (theo doi) -1 5" xfId="13449"/>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3" xfId="13454"/>
    <cellStyle name="1_Danh sach gui BC thuc hien KH2009_Ke hoach 2009 (theo doi) -1_Bao cao tinh hinh thuc hien KH 2009 den 31-01-10 2 2 4" xfId="13455"/>
    <cellStyle name="1_Danh sach gui BC thuc hien KH2009_Ke hoach 2009 (theo doi) -1_Bao cao tinh hinh thuc hien KH 2009 den 31-01-10 2 3" xfId="13456"/>
    <cellStyle name="1_Danh sach gui BC thuc hien KH2009_Ke hoach 2009 (theo doi) -1_Bao cao tinh hinh thuc hien KH 2009 den 31-01-10 2 4" xfId="13457"/>
    <cellStyle name="1_Danh sach gui BC thuc hien KH2009_Ke hoach 2009 (theo doi) -1_Bao cao tinh hinh thuc hien KH 2009 den 31-01-10 2 5" xfId="13458"/>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3" xfId="13461"/>
    <cellStyle name="1_Danh sach gui BC thuc hien KH2009_Ke hoach 2009 (theo doi) -1_Bao cao tinh hinh thuc hien KH 2009 den 31-01-10 3 4" xfId="13462"/>
    <cellStyle name="1_Danh sach gui BC thuc hien KH2009_Ke hoach 2009 (theo doi) -1_Bao cao tinh hinh thuc hien KH 2009 den 31-01-10 4" xfId="13463"/>
    <cellStyle name="1_Danh sach gui BC thuc hien KH2009_Ke hoach 2009 (theo doi) -1_Bao cao tinh hinh thuc hien KH 2009 den 31-01-10 5" xfId="13464"/>
    <cellStyle name="1_Danh sach gui BC thuc hien KH2009_Ke hoach 2009 (theo doi) -1_Bao cao tinh hinh thuc hien KH 2009 den 31-01-10 6" xfId="13465"/>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6" xfId="13529"/>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3" xfId="13533"/>
    <cellStyle name="1_Danh sach gui BC thuc hien KH2009_Ke hoach 2009 (theo doi) -1_BC von DTPT 6 thang 2012 2 4" xfId="13534"/>
    <cellStyle name="1_Danh sach gui BC thuc hien KH2009_Ke hoach 2009 (theo doi) -1_BC von DTPT 6 thang 2012 3" xfId="13535"/>
    <cellStyle name="1_Danh sach gui BC thuc hien KH2009_Ke hoach 2009 (theo doi) -1_BC von DTPT 6 thang 2012 4" xfId="13536"/>
    <cellStyle name="1_Danh sach gui BC thuc hien KH2009_Ke hoach 2009 (theo doi) -1_BC von DTPT 6 thang 2012 5" xfId="13537"/>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3" xfId="13541"/>
    <cellStyle name="1_Danh sach gui BC thuc hien KH2009_Ke hoach 2009 (theo doi) -1_Bieu du thao QD von ho tro co MT 2 4" xfId="13542"/>
    <cellStyle name="1_Danh sach gui BC thuc hien KH2009_Ke hoach 2009 (theo doi) -1_Bieu du thao QD von ho tro co MT 3" xfId="13543"/>
    <cellStyle name="1_Danh sach gui BC thuc hien KH2009_Ke hoach 2009 (theo doi) -1_Bieu du thao QD von ho tro co MT 4" xfId="13544"/>
    <cellStyle name="1_Danh sach gui BC thuc hien KH2009_Ke hoach 2009 (theo doi) -1_Bieu du thao QD von ho tro co MT 5" xfId="13545"/>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3" xfId="13549"/>
    <cellStyle name="1_Danh sach gui BC thuc hien KH2009_Ke hoach 2009 (theo doi) -1_Book1 2 4" xfId="13550"/>
    <cellStyle name="1_Danh sach gui BC thuc hien KH2009_Ke hoach 2009 (theo doi) -1_Book1 3" xfId="13551"/>
    <cellStyle name="1_Danh sach gui BC thuc hien KH2009_Ke hoach 2009 (theo doi) -1_Book1 3 2" xfId="13552"/>
    <cellStyle name="1_Danh sach gui BC thuc hien KH2009_Ke hoach 2009 (theo doi) -1_Book1 3 3" xfId="13553"/>
    <cellStyle name="1_Danh sach gui BC thuc hien KH2009_Ke hoach 2009 (theo doi) -1_Book1 3 4" xfId="13554"/>
    <cellStyle name="1_Danh sach gui BC thuc hien KH2009_Ke hoach 2009 (theo doi) -1_Book1 4" xfId="13555"/>
    <cellStyle name="1_Danh sach gui BC thuc hien KH2009_Ke hoach 2009 (theo doi) -1_Book1 5" xfId="13556"/>
    <cellStyle name="1_Danh sach gui BC thuc hien KH2009_Ke hoach 2009 (theo doi) -1_Book1 6" xfId="13557"/>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3" xfId="13561"/>
    <cellStyle name="1_Danh sach gui BC thuc hien KH2009_Ke hoach 2009 (theo doi) -1_Book1_BC von DTPT 6 thang 2012 2 4" xfId="13562"/>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3" xfId="13565"/>
    <cellStyle name="1_Danh sach gui BC thuc hien KH2009_Ke hoach 2009 (theo doi) -1_Book1_BC von DTPT 6 thang 2012 3 4" xfId="13566"/>
    <cellStyle name="1_Danh sach gui BC thuc hien KH2009_Ke hoach 2009 (theo doi) -1_Book1_BC von DTPT 6 thang 2012 4" xfId="13567"/>
    <cellStyle name="1_Danh sach gui BC thuc hien KH2009_Ke hoach 2009 (theo doi) -1_Book1_BC von DTPT 6 thang 2012 5" xfId="13568"/>
    <cellStyle name="1_Danh sach gui BC thuc hien KH2009_Ke hoach 2009 (theo doi) -1_Book1_BC von DTPT 6 thang 2012 6" xfId="13569"/>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3" xfId="13573"/>
    <cellStyle name="1_Danh sach gui BC thuc hien KH2009_Ke hoach 2009 (theo doi) -1_Book1_Bieu du thao QD von ho tro co MT 2 4" xfId="13574"/>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3" xfId="13577"/>
    <cellStyle name="1_Danh sach gui BC thuc hien KH2009_Ke hoach 2009 (theo doi) -1_Book1_Bieu du thao QD von ho tro co MT 3 4" xfId="13578"/>
    <cellStyle name="1_Danh sach gui BC thuc hien KH2009_Ke hoach 2009 (theo doi) -1_Book1_Bieu du thao QD von ho tro co MT 4" xfId="13579"/>
    <cellStyle name="1_Danh sach gui BC thuc hien KH2009_Ke hoach 2009 (theo doi) -1_Book1_Bieu du thao QD von ho tro co MT 5" xfId="13580"/>
    <cellStyle name="1_Danh sach gui BC thuc hien KH2009_Ke hoach 2009 (theo doi) -1_Book1_Bieu du thao QD von ho tro co MT 6" xfId="13581"/>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3" xfId="13585"/>
    <cellStyle name="1_Danh sach gui BC thuc hien KH2009_Ke hoach 2009 (theo doi) -1_Book1_Hoan chinh KH 2012 (o nha) 2 4" xfId="13586"/>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3" xfId="13589"/>
    <cellStyle name="1_Danh sach gui BC thuc hien KH2009_Ke hoach 2009 (theo doi) -1_Book1_Hoan chinh KH 2012 (o nha) 3 4" xfId="13590"/>
    <cellStyle name="1_Danh sach gui BC thuc hien KH2009_Ke hoach 2009 (theo doi) -1_Book1_Hoan chinh KH 2012 (o nha) 4" xfId="13591"/>
    <cellStyle name="1_Danh sach gui BC thuc hien KH2009_Ke hoach 2009 (theo doi) -1_Book1_Hoan chinh KH 2012 (o nha) 5" xfId="13592"/>
    <cellStyle name="1_Danh sach gui BC thuc hien KH2009_Ke hoach 2009 (theo doi) -1_Book1_Hoan chinh KH 2012 (o nha) 6" xfId="13593"/>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3" xfId="13597"/>
    <cellStyle name="1_Danh sach gui BC thuc hien KH2009_Ke hoach 2009 (theo doi) -1_Book1_Hoan chinh KH 2012 (o nha)_Bao cao giai ngan quy I 2 4" xfId="13598"/>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3" xfId="13601"/>
    <cellStyle name="1_Danh sach gui BC thuc hien KH2009_Ke hoach 2009 (theo doi) -1_Book1_Hoan chinh KH 2012 (o nha)_Bao cao giai ngan quy I 3 4" xfId="13602"/>
    <cellStyle name="1_Danh sach gui BC thuc hien KH2009_Ke hoach 2009 (theo doi) -1_Book1_Hoan chinh KH 2012 (o nha)_Bao cao giai ngan quy I 4" xfId="13603"/>
    <cellStyle name="1_Danh sach gui BC thuc hien KH2009_Ke hoach 2009 (theo doi) -1_Book1_Hoan chinh KH 2012 (o nha)_Bao cao giai ngan quy I 5" xfId="13604"/>
    <cellStyle name="1_Danh sach gui BC thuc hien KH2009_Ke hoach 2009 (theo doi) -1_Book1_Hoan chinh KH 2012 (o nha)_Bao cao giai ngan quy I 6" xfId="13605"/>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3" xfId="13609"/>
    <cellStyle name="1_Danh sach gui BC thuc hien KH2009_Ke hoach 2009 (theo doi) -1_Book1_Hoan chinh KH 2012 (o nha)_BC von DTPT 6 thang 2012 2 4" xfId="13610"/>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3" xfId="13613"/>
    <cellStyle name="1_Danh sach gui BC thuc hien KH2009_Ke hoach 2009 (theo doi) -1_Book1_Hoan chinh KH 2012 (o nha)_BC von DTPT 6 thang 2012 3 4" xfId="13614"/>
    <cellStyle name="1_Danh sach gui BC thuc hien KH2009_Ke hoach 2009 (theo doi) -1_Book1_Hoan chinh KH 2012 (o nha)_BC von DTPT 6 thang 2012 4" xfId="13615"/>
    <cellStyle name="1_Danh sach gui BC thuc hien KH2009_Ke hoach 2009 (theo doi) -1_Book1_Hoan chinh KH 2012 (o nha)_BC von DTPT 6 thang 2012 5" xfId="13616"/>
    <cellStyle name="1_Danh sach gui BC thuc hien KH2009_Ke hoach 2009 (theo doi) -1_Book1_Hoan chinh KH 2012 (o nha)_BC von DTPT 6 thang 2012 6" xfId="13617"/>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6" xfId="13629"/>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6" xfId="13641"/>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3" xfId="13646"/>
    <cellStyle name="1_Danh sach gui BC thuc hien KH2009_Ke hoach 2009 (theo doi) -1_Book1_Hoan chinh KH 2012 Von ho tro co MT (chi tiet) 2 4" xfId="13647"/>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3" xfId="13650"/>
    <cellStyle name="1_Danh sach gui BC thuc hien KH2009_Ke hoach 2009 (theo doi) -1_Book1_Hoan chinh KH 2012 Von ho tro co MT (chi tiet) 3 4" xfId="13651"/>
    <cellStyle name="1_Danh sach gui BC thuc hien KH2009_Ke hoach 2009 (theo doi) -1_Book1_Hoan chinh KH 2012 Von ho tro co MT (chi tiet) 4" xfId="13652"/>
    <cellStyle name="1_Danh sach gui BC thuc hien KH2009_Ke hoach 2009 (theo doi) -1_Book1_Hoan chinh KH 2012 Von ho tro co MT (chi tiet) 5" xfId="13653"/>
    <cellStyle name="1_Danh sach gui BC thuc hien KH2009_Ke hoach 2009 (theo doi) -1_Book1_Hoan chinh KH 2012 Von ho tro co MT (chi tiet) 6" xfId="13654"/>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3" xfId="13657"/>
    <cellStyle name="1_Danh sach gui BC thuc hien KH2009_Ke hoach 2009 (theo doi) -1_Book1_Hoan chinh KH 2012 Von ho tro co MT 10 4" xfId="13658"/>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3" xfId="13661"/>
    <cellStyle name="1_Danh sach gui BC thuc hien KH2009_Ke hoach 2009 (theo doi) -1_Book1_Hoan chinh KH 2012 Von ho tro co MT 11 4" xfId="13662"/>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3" xfId="13665"/>
    <cellStyle name="1_Danh sach gui BC thuc hien KH2009_Ke hoach 2009 (theo doi) -1_Book1_Hoan chinh KH 2012 Von ho tro co MT 12 4" xfId="13666"/>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3" xfId="13669"/>
    <cellStyle name="1_Danh sach gui BC thuc hien KH2009_Ke hoach 2009 (theo doi) -1_Book1_Hoan chinh KH 2012 Von ho tro co MT 13 4" xfId="13670"/>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3" xfId="13673"/>
    <cellStyle name="1_Danh sach gui BC thuc hien KH2009_Ke hoach 2009 (theo doi) -1_Book1_Hoan chinh KH 2012 Von ho tro co MT 14 4" xfId="13674"/>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3" xfId="13677"/>
    <cellStyle name="1_Danh sach gui BC thuc hien KH2009_Ke hoach 2009 (theo doi) -1_Book1_Hoan chinh KH 2012 Von ho tro co MT 15 4" xfId="13678"/>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3" xfId="13681"/>
    <cellStyle name="1_Danh sach gui BC thuc hien KH2009_Ke hoach 2009 (theo doi) -1_Book1_Hoan chinh KH 2012 Von ho tro co MT 16 4" xfId="13682"/>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3" xfId="13685"/>
    <cellStyle name="1_Danh sach gui BC thuc hien KH2009_Ke hoach 2009 (theo doi) -1_Book1_Hoan chinh KH 2012 Von ho tro co MT 17 4" xfId="13686"/>
    <cellStyle name="1_Danh sach gui BC thuc hien KH2009_Ke hoach 2009 (theo doi) -1_Book1_Hoan chinh KH 2012 Von ho tro co MT 18" xfId="13687"/>
    <cellStyle name="1_Danh sach gui BC thuc hien KH2009_Ke hoach 2009 (theo doi) -1_Book1_Hoan chinh KH 2012 Von ho tro co MT 19" xfId="13688"/>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3" xfId="13691"/>
    <cellStyle name="1_Danh sach gui BC thuc hien KH2009_Ke hoach 2009 (theo doi) -1_Book1_Hoan chinh KH 2012 Von ho tro co MT 2 4" xfId="13692"/>
    <cellStyle name="1_Danh sach gui BC thuc hien KH2009_Ke hoach 2009 (theo doi) -1_Book1_Hoan chinh KH 2012 Von ho tro co MT 20" xfId="13693"/>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3" xfId="13696"/>
    <cellStyle name="1_Danh sach gui BC thuc hien KH2009_Ke hoach 2009 (theo doi) -1_Book1_Hoan chinh KH 2012 Von ho tro co MT 3 4" xfId="13697"/>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3" xfId="13700"/>
    <cellStyle name="1_Danh sach gui BC thuc hien KH2009_Ke hoach 2009 (theo doi) -1_Book1_Hoan chinh KH 2012 Von ho tro co MT 4 4" xfId="13701"/>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3" xfId="13704"/>
    <cellStyle name="1_Danh sach gui BC thuc hien KH2009_Ke hoach 2009 (theo doi) -1_Book1_Hoan chinh KH 2012 Von ho tro co MT 5 4" xfId="13705"/>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3" xfId="13708"/>
    <cellStyle name="1_Danh sach gui BC thuc hien KH2009_Ke hoach 2009 (theo doi) -1_Book1_Hoan chinh KH 2012 Von ho tro co MT 6 4" xfId="13709"/>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3" xfId="13712"/>
    <cellStyle name="1_Danh sach gui BC thuc hien KH2009_Ke hoach 2009 (theo doi) -1_Book1_Hoan chinh KH 2012 Von ho tro co MT 7 4" xfId="13713"/>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3" xfId="13716"/>
    <cellStyle name="1_Danh sach gui BC thuc hien KH2009_Ke hoach 2009 (theo doi) -1_Book1_Hoan chinh KH 2012 Von ho tro co MT 8 4" xfId="13717"/>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3" xfId="13720"/>
    <cellStyle name="1_Danh sach gui BC thuc hien KH2009_Ke hoach 2009 (theo doi) -1_Book1_Hoan chinh KH 2012 Von ho tro co MT 9 4" xfId="13721"/>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6" xfId="13733"/>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6" xfId="13745"/>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6" xfId="13769"/>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3" xfId="13773"/>
    <cellStyle name="1_Danh sach gui BC thuc hien KH2009_Ke hoach 2009 (theo doi) -1_Book1_Ke hoach 2012 (theo doi) 2 4" xfId="13774"/>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3" xfId="13777"/>
    <cellStyle name="1_Danh sach gui BC thuc hien KH2009_Ke hoach 2009 (theo doi) -1_Book1_Ke hoach 2012 (theo doi) 3 4" xfId="13778"/>
    <cellStyle name="1_Danh sach gui BC thuc hien KH2009_Ke hoach 2009 (theo doi) -1_Book1_Ke hoach 2012 (theo doi) 4" xfId="13779"/>
    <cellStyle name="1_Danh sach gui BC thuc hien KH2009_Ke hoach 2009 (theo doi) -1_Book1_Ke hoach 2012 (theo doi) 5" xfId="13780"/>
    <cellStyle name="1_Danh sach gui BC thuc hien KH2009_Ke hoach 2009 (theo doi) -1_Book1_Ke hoach 2012 (theo doi) 6" xfId="13781"/>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3" xfId="13785"/>
    <cellStyle name="1_Danh sach gui BC thuc hien KH2009_Ke hoach 2009 (theo doi) -1_Book1_Ke hoach 2012 theo doi (giai ngan 30.6.12) 2 4" xfId="13786"/>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3" xfId="13789"/>
    <cellStyle name="1_Danh sach gui BC thuc hien KH2009_Ke hoach 2009 (theo doi) -1_Book1_Ke hoach 2012 theo doi (giai ngan 30.6.12) 3 4" xfId="13790"/>
    <cellStyle name="1_Danh sach gui BC thuc hien KH2009_Ke hoach 2009 (theo doi) -1_Book1_Ke hoach 2012 theo doi (giai ngan 30.6.12) 4" xfId="13791"/>
    <cellStyle name="1_Danh sach gui BC thuc hien KH2009_Ke hoach 2009 (theo doi) -1_Book1_Ke hoach 2012 theo doi (giai ngan 30.6.12) 5" xfId="13792"/>
    <cellStyle name="1_Danh sach gui BC thuc hien KH2009_Ke hoach 2009 (theo doi) -1_Book1_Ke hoach 2012 theo doi (giai ngan 30.6.12) 6" xfId="13793"/>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3" xfId="13797"/>
    <cellStyle name="1_Danh sach gui BC thuc hien KH2009_Ke hoach 2009 (theo doi) -1_Dang ky phan khai von ODA (gui Bo) 2 4" xfId="13798"/>
    <cellStyle name="1_Danh sach gui BC thuc hien KH2009_Ke hoach 2009 (theo doi) -1_Dang ky phan khai von ODA (gui Bo) 3" xfId="13799"/>
    <cellStyle name="1_Danh sach gui BC thuc hien KH2009_Ke hoach 2009 (theo doi) -1_Dang ky phan khai von ODA (gui Bo) 4" xfId="13800"/>
    <cellStyle name="1_Danh sach gui BC thuc hien KH2009_Ke hoach 2009 (theo doi) -1_Dang ky phan khai von ODA (gui Bo) 5" xfId="13801"/>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3" xfId="13807"/>
    <cellStyle name="1_Danh sach gui BC thuc hien KH2009_Ke hoach 2009 (theo doi) -1_Dang ky phan khai von ODA (gui Bo)_BC von DTPT 6 thang 2012 4" xfId="13808"/>
    <cellStyle name="1_Danh sach gui BC thuc hien KH2009_Ke hoach 2009 (theo doi) -1_Dang ky phan khai von ODA (gui Bo)_BC von DTPT 6 thang 2012 5" xfId="13809"/>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5" xfId="13817"/>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5" xfId="13825"/>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3" xfId="13829"/>
    <cellStyle name="1_Danh sach gui BC thuc hien KH2009_Ke hoach 2009 (theo doi) -1_Ke hoach 2012 (theo doi) 2 4" xfId="13830"/>
    <cellStyle name="1_Danh sach gui BC thuc hien KH2009_Ke hoach 2009 (theo doi) -1_Ke hoach 2012 (theo doi) 3" xfId="13831"/>
    <cellStyle name="1_Danh sach gui BC thuc hien KH2009_Ke hoach 2009 (theo doi) -1_Ke hoach 2012 (theo doi) 4" xfId="13832"/>
    <cellStyle name="1_Danh sach gui BC thuc hien KH2009_Ke hoach 2009 (theo doi) -1_Ke hoach 2012 (theo doi) 5" xfId="13833"/>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3" xfId="13837"/>
    <cellStyle name="1_Danh sach gui BC thuc hien KH2009_Ke hoach 2009 (theo doi) -1_Ke hoach 2012 theo doi (giai ngan 30.6.12) 2 4" xfId="13838"/>
    <cellStyle name="1_Danh sach gui BC thuc hien KH2009_Ke hoach 2009 (theo doi) -1_Ke hoach 2012 theo doi (giai ngan 30.6.12) 3" xfId="13839"/>
    <cellStyle name="1_Danh sach gui BC thuc hien KH2009_Ke hoach 2009 (theo doi) -1_Ke hoach 2012 theo doi (giai ngan 30.6.12) 4" xfId="13840"/>
    <cellStyle name="1_Danh sach gui BC thuc hien KH2009_Ke hoach 2009 (theo doi) -1_Ke hoach 2012 theo doi (giai ngan 30.6.12) 5" xfId="13841"/>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3" xfId="13845"/>
    <cellStyle name="1_Danh sach gui BC thuc hien KH2009_Ke hoach 2009 (theo doi) -1_Tong hop theo doi von TPCP (BC) 2 4" xfId="13846"/>
    <cellStyle name="1_Danh sach gui BC thuc hien KH2009_Ke hoach 2009 (theo doi) -1_Tong hop theo doi von TPCP (BC) 3" xfId="13847"/>
    <cellStyle name="1_Danh sach gui BC thuc hien KH2009_Ke hoach 2009 (theo doi) -1_Tong hop theo doi von TPCP (BC) 4" xfId="13848"/>
    <cellStyle name="1_Danh sach gui BC thuc hien KH2009_Ke hoach 2009 (theo doi) -1_Tong hop theo doi von TPCP (BC) 5" xfId="13849"/>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3" xfId="13853"/>
    <cellStyle name="1_Danh sach gui BC thuc hien KH2009_Ke hoach 2009 (theo doi) -1_Tong hop theo doi von TPCP (BC)_BC von DTPT 6 thang 2012 2 4" xfId="13854"/>
    <cellStyle name="1_Danh sach gui BC thuc hien KH2009_Ke hoach 2009 (theo doi) -1_Tong hop theo doi von TPCP (BC)_BC von DTPT 6 thang 2012 3" xfId="13855"/>
    <cellStyle name="1_Danh sach gui BC thuc hien KH2009_Ke hoach 2009 (theo doi) -1_Tong hop theo doi von TPCP (BC)_BC von DTPT 6 thang 2012 4" xfId="13856"/>
    <cellStyle name="1_Danh sach gui BC thuc hien KH2009_Ke hoach 2009 (theo doi) -1_Tong hop theo doi von TPCP (BC)_BC von DTPT 6 thang 2012 5" xfId="13857"/>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5" xfId="13865"/>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3" xfId="13869"/>
    <cellStyle name="1_Danh sach gui BC thuc hien KH2009_Ke hoach 2009 (theo doi) -1_Tong hop theo doi von TPCP (BC)_Ke hoach 2012 (theo doi) 2 4" xfId="13870"/>
    <cellStyle name="1_Danh sach gui BC thuc hien KH2009_Ke hoach 2009 (theo doi) -1_Tong hop theo doi von TPCP (BC)_Ke hoach 2012 (theo doi) 3" xfId="13871"/>
    <cellStyle name="1_Danh sach gui BC thuc hien KH2009_Ke hoach 2009 (theo doi) -1_Tong hop theo doi von TPCP (BC)_Ke hoach 2012 (theo doi) 4" xfId="13872"/>
    <cellStyle name="1_Danh sach gui BC thuc hien KH2009_Ke hoach 2009 (theo doi) -1_Tong hop theo doi von TPCP (BC)_Ke hoach 2012 (theo doi) 5" xfId="13873"/>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5" xfId="13881"/>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3" xfId="13885"/>
    <cellStyle name="1_Danh sach gui BC thuc hien KH2009_Ke hoach 2010 (theo doi) 2 4" xfId="13886"/>
    <cellStyle name="1_Danh sach gui BC thuc hien KH2009_Ke hoach 2010 (theo doi) 3" xfId="13887"/>
    <cellStyle name="1_Danh sach gui BC thuc hien KH2009_Ke hoach 2010 (theo doi) 4" xfId="13888"/>
    <cellStyle name="1_Danh sach gui BC thuc hien KH2009_Ke hoach 2010 (theo doi) 5" xfId="13889"/>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3" xfId="13893"/>
    <cellStyle name="1_Danh sach gui BC thuc hien KH2009_Ke hoach 2010 (theo doi)_BC von DTPT 6 thang 2012 2 4" xfId="13894"/>
    <cellStyle name="1_Danh sach gui BC thuc hien KH2009_Ke hoach 2010 (theo doi)_BC von DTPT 6 thang 2012 3" xfId="13895"/>
    <cellStyle name="1_Danh sach gui BC thuc hien KH2009_Ke hoach 2010 (theo doi)_BC von DTPT 6 thang 2012 4" xfId="13896"/>
    <cellStyle name="1_Danh sach gui BC thuc hien KH2009_Ke hoach 2010 (theo doi)_BC von DTPT 6 thang 2012 5" xfId="13897"/>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3" xfId="13901"/>
    <cellStyle name="1_Danh sach gui BC thuc hien KH2009_Ke hoach 2010 (theo doi)_Bieu du thao QD von ho tro co MT 2 4" xfId="13902"/>
    <cellStyle name="1_Danh sach gui BC thuc hien KH2009_Ke hoach 2010 (theo doi)_Bieu du thao QD von ho tro co MT 3" xfId="13903"/>
    <cellStyle name="1_Danh sach gui BC thuc hien KH2009_Ke hoach 2010 (theo doi)_Bieu du thao QD von ho tro co MT 4" xfId="13904"/>
    <cellStyle name="1_Danh sach gui BC thuc hien KH2009_Ke hoach 2010 (theo doi)_Bieu du thao QD von ho tro co MT 5" xfId="13905"/>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3" xfId="13909"/>
    <cellStyle name="1_Danh sach gui BC thuc hien KH2009_Ke hoach 2010 (theo doi)_Ke hoach 2012 (theo doi) 2 4" xfId="13910"/>
    <cellStyle name="1_Danh sach gui BC thuc hien KH2009_Ke hoach 2010 (theo doi)_Ke hoach 2012 (theo doi) 3" xfId="13911"/>
    <cellStyle name="1_Danh sach gui BC thuc hien KH2009_Ke hoach 2010 (theo doi)_Ke hoach 2012 (theo doi) 4" xfId="13912"/>
    <cellStyle name="1_Danh sach gui BC thuc hien KH2009_Ke hoach 2010 (theo doi)_Ke hoach 2012 (theo doi) 5" xfId="13913"/>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3" xfId="13917"/>
    <cellStyle name="1_Danh sach gui BC thuc hien KH2009_Ke hoach 2010 (theo doi)_Ke hoach 2012 theo doi (giai ngan 30.6.12) 2 4" xfId="13918"/>
    <cellStyle name="1_Danh sach gui BC thuc hien KH2009_Ke hoach 2010 (theo doi)_Ke hoach 2012 theo doi (giai ngan 30.6.12) 3" xfId="13919"/>
    <cellStyle name="1_Danh sach gui BC thuc hien KH2009_Ke hoach 2010 (theo doi)_Ke hoach 2012 theo doi (giai ngan 30.6.12) 4" xfId="13920"/>
    <cellStyle name="1_Danh sach gui BC thuc hien KH2009_Ke hoach 2010 (theo doi)_Ke hoach 2012 theo doi (giai ngan 30.6.12) 5" xfId="13921"/>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3" xfId="13925"/>
    <cellStyle name="1_Danh sach gui BC thuc hien KH2009_Ke hoach 2012 (theo doi) 2 4" xfId="13926"/>
    <cellStyle name="1_Danh sach gui BC thuc hien KH2009_Ke hoach 2012 (theo doi) 3" xfId="13927"/>
    <cellStyle name="1_Danh sach gui BC thuc hien KH2009_Ke hoach 2012 (theo doi) 4" xfId="13928"/>
    <cellStyle name="1_Danh sach gui BC thuc hien KH2009_Ke hoach 2012 (theo doi) 5" xfId="13929"/>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3" xfId="13933"/>
    <cellStyle name="1_Danh sach gui BC thuc hien KH2009_Ke hoach 2012 theo doi (giai ngan 30.6.12) 2 4" xfId="13934"/>
    <cellStyle name="1_Danh sach gui BC thuc hien KH2009_Ke hoach 2012 theo doi (giai ngan 30.6.12) 3" xfId="13935"/>
    <cellStyle name="1_Danh sach gui BC thuc hien KH2009_Ke hoach 2012 theo doi (giai ngan 30.6.12) 4" xfId="13936"/>
    <cellStyle name="1_Danh sach gui BC thuc hien KH2009_Ke hoach 2012 theo doi (giai ngan 30.6.12) 5" xfId="13937"/>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3" xfId="13941"/>
    <cellStyle name="1_Danh sach gui BC thuc hien KH2009_Ke hoach nam 2013 nguon MT(theo doi) den 31-5-13 2 4" xfId="13942"/>
    <cellStyle name="1_Danh sach gui BC thuc hien KH2009_Ke hoach nam 2013 nguon MT(theo doi) den 31-5-13 3" xfId="13943"/>
    <cellStyle name="1_Danh sach gui BC thuc hien KH2009_Ke hoach nam 2013 nguon MT(theo doi) den 31-5-13 4" xfId="13944"/>
    <cellStyle name="1_Danh sach gui BC thuc hien KH2009_Ke hoach nam 2013 nguon MT(theo doi) den 31-5-13 5" xfId="13945"/>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3" xfId="13949"/>
    <cellStyle name="1_Danh sach gui BC thuc hien KH2009_Tong hop theo doi von TPCP (BC) 2 4" xfId="13950"/>
    <cellStyle name="1_Danh sach gui BC thuc hien KH2009_Tong hop theo doi von TPCP (BC) 3" xfId="13951"/>
    <cellStyle name="1_Danh sach gui BC thuc hien KH2009_Tong hop theo doi von TPCP (BC) 4" xfId="13952"/>
    <cellStyle name="1_Danh sach gui BC thuc hien KH2009_Tong hop theo doi von TPCP (BC) 5" xfId="13953"/>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3" xfId="13957"/>
    <cellStyle name="1_Danh sach gui BC thuc hien KH2009_Tong hop theo doi von TPCP (BC)_BC von DTPT 6 thang 2012 2 4" xfId="13958"/>
    <cellStyle name="1_Danh sach gui BC thuc hien KH2009_Tong hop theo doi von TPCP (BC)_BC von DTPT 6 thang 2012 3" xfId="13959"/>
    <cellStyle name="1_Danh sach gui BC thuc hien KH2009_Tong hop theo doi von TPCP (BC)_BC von DTPT 6 thang 2012 4" xfId="13960"/>
    <cellStyle name="1_Danh sach gui BC thuc hien KH2009_Tong hop theo doi von TPCP (BC)_BC von DTPT 6 thang 2012 5" xfId="13961"/>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3" xfId="13965"/>
    <cellStyle name="1_Danh sach gui BC thuc hien KH2009_Tong hop theo doi von TPCP (BC)_Bieu du thao QD von ho tro co MT 2 4" xfId="13966"/>
    <cellStyle name="1_Danh sach gui BC thuc hien KH2009_Tong hop theo doi von TPCP (BC)_Bieu du thao QD von ho tro co MT 3" xfId="13967"/>
    <cellStyle name="1_Danh sach gui BC thuc hien KH2009_Tong hop theo doi von TPCP (BC)_Bieu du thao QD von ho tro co MT 4" xfId="13968"/>
    <cellStyle name="1_Danh sach gui BC thuc hien KH2009_Tong hop theo doi von TPCP (BC)_Bieu du thao QD von ho tro co MT 5" xfId="13969"/>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3" xfId="13973"/>
    <cellStyle name="1_Danh sach gui BC thuc hien KH2009_Tong hop theo doi von TPCP (BC)_Ke hoach 2012 (theo doi) 2 4" xfId="13974"/>
    <cellStyle name="1_Danh sach gui BC thuc hien KH2009_Tong hop theo doi von TPCP (BC)_Ke hoach 2012 (theo doi) 3" xfId="13975"/>
    <cellStyle name="1_Danh sach gui BC thuc hien KH2009_Tong hop theo doi von TPCP (BC)_Ke hoach 2012 (theo doi) 4" xfId="13976"/>
    <cellStyle name="1_Danh sach gui BC thuc hien KH2009_Tong hop theo doi von TPCP (BC)_Ke hoach 2012 (theo doi) 5" xfId="13977"/>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3" xfId="13981"/>
    <cellStyle name="1_Danh sach gui BC thuc hien KH2009_Tong hop theo doi von TPCP (BC)_Ke hoach 2012 theo doi (giai ngan 30.6.12) 2 4" xfId="13982"/>
    <cellStyle name="1_Danh sach gui BC thuc hien KH2009_Tong hop theo doi von TPCP (BC)_Ke hoach 2012 theo doi (giai ngan 30.6.12) 3" xfId="13983"/>
    <cellStyle name="1_Danh sach gui BC thuc hien KH2009_Tong hop theo doi von TPCP (BC)_Ke hoach 2012 theo doi (giai ngan 30.6.12) 4" xfId="13984"/>
    <cellStyle name="1_Danh sach gui BC thuc hien KH2009_Tong hop theo doi von TPCP (BC)_Ke hoach 2012 theo doi (giai ngan 30.6.12) 5" xfId="13985"/>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5" xfId="13993"/>
    <cellStyle name="1_DK bo tri lai (chinh thuc)" xfId="13994"/>
    <cellStyle name="1_DK bo tri lai (chinh thuc) 2" xfId="13995"/>
    <cellStyle name="1_DK bo tri lai (chinh thuc) 2 2" xfId="13996"/>
    <cellStyle name="1_DK bo tri lai (chinh thuc) 2 3" xfId="13997"/>
    <cellStyle name="1_DK bo tri lai (chinh thuc) 2 4" xfId="13998"/>
    <cellStyle name="1_DK bo tri lai (chinh thuc) 3" xfId="13999"/>
    <cellStyle name="1_DK bo tri lai (chinh thuc) 3 2" xfId="14000"/>
    <cellStyle name="1_DK bo tri lai (chinh thuc) 3 3" xfId="14001"/>
    <cellStyle name="1_DK bo tri lai (chinh thuc) 3 4" xfId="14002"/>
    <cellStyle name="1_DK bo tri lai (chinh thuc) 4" xfId="14003"/>
    <cellStyle name="1_DK bo tri lai (chinh thuc) 5" xfId="14004"/>
    <cellStyle name="1_DK bo tri lai (chinh thuc) 6" xfId="14005"/>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3" xfId="14009"/>
    <cellStyle name="1_DK bo tri lai (chinh thuc)_BC von DTPT 6 thang 2012 2 4" xfId="14010"/>
    <cellStyle name="1_DK bo tri lai (chinh thuc)_BC von DTPT 6 thang 2012 3" xfId="14011"/>
    <cellStyle name="1_DK bo tri lai (chinh thuc)_BC von DTPT 6 thang 2012 3 2" xfId="14012"/>
    <cellStyle name="1_DK bo tri lai (chinh thuc)_BC von DTPT 6 thang 2012 3 3" xfId="14013"/>
    <cellStyle name="1_DK bo tri lai (chinh thuc)_BC von DTPT 6 thang 2012 3 4" xfId="14014"/>
    <cellStyle name="1_DK bo tri lai (chinh thuc)_BC von DTPT 6 thang 2012 4" xfId="14015"/>
    <cellStyle name="1_DK bo tri lai (chinh thuc)_BC von DTPT 6 thang 2012 5" xfId="14016"/>
    <cellStyle name="1_DK bo tri lai (chinh thuc)_BC von DTPT 6 thang 2012 6" xfId="14017"/>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3" xfId="14021"/>
    <cellStyle name="1_DK bo tri lai (chinh thuc)_Bieu du thao QD von ho tro co MT 2 4" xfId="14022"/>
    <cellStyle name="1_DK bo tri lai (chinh thuc)_Bieu du thao QD von ho tro co MT 3" xfId="14023"/>
    <cellStyle name="1_DK bo tri lai (chinh thuc)_Bieu du thao QD von ho tro co MT 3 2" xfId="14024"/>
    <cellStyle name="1_DK bo tri lai (chinh thuc)_Bieu du thao QD von ho tro co MT 3 3" xfId="14025"/>
    <cellStyle name="1_DK bo tri lai (chinh thuc)_Bieu du thao QD von ho tro co MT 3 4" xfId="14026"/>
    <cellStyle name="1_DK bo tri lai (chinh thuc)_Bieu du thao QD von ho tro co MT 4" xfId="14027"/>
    <cellStyle name="1_DK bo tri lai (chinh thuc)_Bieu du thao QD von ho tro co MT 5" xfId="14028"/>
    <cellStyle name="1_DK bo tri lai (chinh thuc)_Bieu du thao QD von ho tro co MT 6" xfId="14029"/>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3" xfId="14033"/>
    <cellStyle name="1_DK bo tri lai (chinh thuc)_Hoan chinh KH 2012 (o nha) 2 4" xfId="14034"/>
    <cellStyle name="1_DK bo tri lai (chinh thuc)_Hoan chinh KH 2012 (o nha) 3" xfId="14035"/>
    <cellStyle name="1_DK bo tri lai (chinh thuc)_Hoan chinh KH 2012 (o nha) 3 2" xfId="14036"/>
    <cellStyle name="1_DK bo tri lai (chinh thuc)_Hoan chinh KH 2012 (o nha) 3 3" xfId="14037"/>
    <cellStyle name="1_DK bo tri lai (chinh thuc)_Hoan chinh KH 2012 (o nha) 3 4" xfId="14038"/>
    <cellStyle name="1_DK bo tri lai (chinh thuc)_Hoan chinh KH 2012 (o nha) 4" xfId="14039"/>
    <cellStyle name="1_DK bo tri lai (chinh thuc)_Hoan chinh KH 2012 (o nha) 5" xfId="14040"/>
    <cellStyle name="1_DK bo tri lai (chinh thuc)_Hoan chinh KH 2012 (o nha) 6" xfId="14041"/>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3" xfId="14045"/>
    <cellStyle name="1_DK bo tri lai (chinh thuc)_Hoan chinh KH 2012 (o nha)_Bao cao giai ngan quy I 2 4" xfId="14046"/>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3" xfId="14049"/>
    <cellStyle name="1_DK bo tri lai (chinh thuc)_Hoan chinh KH 2012 (o nha)_Bao cao giai ngan quy I 3 4" xfId="14050"/>
    <cellStyle name="1_DK bo tri lai (chinh thuc)_Hoan chinh KH 2012 (o nha)_Bao cao giai ngan quy I 4" xfId="14051"/>
    <cellStyle name="1_DK bo tri lai (chinh thuc)_Hoan chinh KH 2012 (o nha)_Bao cao giai ngan quy I 5" xfId="14052"/>
    <cellStyle name="1_DK bo tri lai (chinh thuc)_Hoan chinh KH 2012 (o nha)_Bao cao giai ngan quy I 6" xfId="14053"/>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3" xfId="14057"/>
    <cellStyle name="1_DK bo tri lai (chinh thuc)_Hoan chinh KH 2012 (o nha)_BC von DTPT 6 thang 2012 2 4" xfId="14058"/>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3" xfId="14061"/>
    <cellStyle name="1_DK bo tri lai (chinh thuc)_Hoan chinh KH 2012 (o nha)_BC von DTPT 6 thang 2012 3 4" xfId="14062"/>
    <cellStyle name="1_DK bo tri lai (chinh thuc)_Hoan chinh KH 2012 (o nha)_BC von DTPT 6 thang 2012 4" xfId="14063"/>
    <cellStyle name="1_DK bo tri lai (chinh thuc)_Hoan chinh KH 2012 (o nha)_BC von DTPT 6 thang 2012 5" xfId="14064"/>
    <cellStyle name="1_DK bo tri lai (chinh thuc)_Hoan chinh KH 2012 (o nha)_BC von DTPT 6 thang 2012 6" xfId="14065"/>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3" xfId="14069"/>
    <cellStyle name="1_DK bo tri lai (chinh thuc)_Hoan chinh KH 2012 (o nha)_Bieu du thao QD von ho tro co MT 2 4" xfId="14070"/>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3" xfId="14073"/>
    <cellStyle name="1_DK bo tri lai (chinh thuc)_Hoan chinh KH 2012 (o nha)_Bieu du thao QD von ho tro co MT 3 4" xfId="14074"/>
    <cellStyle name="1_DK bo tri lai (chinh thuc)_Hoan chinh KH 2012 (o nha)_Bieu du thao QD von ho tro co MT 4" xfId="14075"/>
    <cellStyle name="1_DK bo tri lai (chinh thuc)_Hoan chinh KH 2012 (o nha)_Bieu du thao QD von ho tro co MT 5" xfId="14076"/>
    <cellStyle name="1_DK bo tri lai (chinh thuc)_Hoan chinh KH 2012 (o nha)_Bieu du thao QD von ho tro co MT 6" xfId="14077"/>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3" xfId="14081"/>
    <cellStyle name="1_DK bo tri lai (chinh thuc)_Hoan chinh KH 2012 (o nha)_Ke hoach 2012 theo doi (giai ngan 30.6.12) 2 4" xfId="14082"/>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3" xfId="14085"/>
    <cellStyle name="1_DK bo tri lai (chinh thuc)_Hoan chinh KH 2012 (o nha)_Ke hoach 2012 theo doi (giai ngan 30.6.12) 3 4" xfId="14086"/>
    <cellStyle name="1_DK bo tri lai (chinh thuc)_Hoan chinh KH 2012 (o nha)_Ke hoach 2012 theo doi (giai ngan 30.6.12) 4" xfId="14087"/>
    <cellStyle name="1_DK bo tri lai (chinh thuc)_Hoan chinh KH 2012 (o nha)_Ke hoach 2012 theo doi (giai ngan 30.6.12) 5" xfId="14088"/>
    <cellStyle name="1_DK bo tri lai (chinh thuc)_Hoan chinh KH 2012 (o nha)_Ke hoach 2012 theo doi (giai ngan 30.6.12) 6" xfId="14089"/>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3" xfId="14094"/>
    <cellStyle name="1_DK bo tri lai (chinh thuc)_Hoan chinh KH 2012 Von ho tro co MT (chi tiet) 2 4" xfId="14095"/>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3" xfId="14098"/>
    <cellStyle name="1_DK bo tri lai (chinh thuc)_Hoan chinh KH 2012 Von ho tro co MT (chi tiet) 3 4" xfId="14099"/>
    <cellStyle name="1_DK bo tri lai (chinh thuc)_Hoan chinh KH 2012 Von ho tro co MT (chi tiet) 4" xfId="14100"/>
    <cellStyle name="1_DK bo tri lai (chinh thuc)_Hoan chinh KH 2012 Von ho tro co MT (chi tiet) 5" xfId="14101"/>
    <cellStyle name="1_DK bo tri lai (chinh thuc)_Hoan chinh KH 2012 Von ho tro co MT (chi tiet) 6" xfId="14102"/>
    <cellStyle name="1_DK bo tri lai (chinh thuc)_Hoan chinh KH 2012 Von ho tro co MT 10" xfId="14103"/>
    <cellStyle name="1_DK bo tri lai (chinh thuc)_Hoan chinh KH 2012 Von ho tro co MT 10 2" xfId="14104"/>
    <cellStyle name="1_DK bo tri lai (chinh thuc)_Hoan chinh KH 2012 Von ho tro co MT 10 3" xfId="14105"/>
    <cellStyle name="1_DK bo tri lai (chinh thuc)_Hoan chinh KH 2012 Von ho tro co MT 10 4" xfId="14106"/>
    <cellStyle name="1_DK bo tri lai (chinh thuc)_Hoan chinh KH 2012 Von ho tro co MT 11" xfId="14107"/>
    <cellStyle name="1_DK bo tri lai (chinh thuc)_Hoan chinh KH 2012 Von ho tro co MT 11 2" xfId="14108"/>
    <cellStyle name="1_DK bo tri lai (chinh thuc)_Hoan chinh KH 2012 Von ho tro co MT 11 3" xfId="14109"/>
    <cellStyle name="1_DK bo tri lai (chinh thuc)_Hoan chinh KH 2012 Von ho tro co MT 11 4" xfId="14110"/>
    <cellStyle name="1_DK bo tri lai (chinh thuc)_Hoan chinh KH 2012 Von ho tro co MT 12" xfId="14111"/>
    <cellStyle name="1_DK bo tri lai (chinh thuc)_Hoan chinh KH 2012 Von ho tro co MT 12 2" xfId="14112"/>
    <cellStyle name="1_DK bo tri lai (chinh thuc)_Hoan chinh KH 2012 Von ho tro co MT 12 3" xfId="14113"/>
    <cellStyle name="1_DK bo tri lai (chinh thuc)_Hoan chinh KH 2012 Von ho tro co MT 12 4" xfId="14114"/>
    <cellStyle name="1_DK bo tri lai (chinh thuc)_Hoan chinh KH 2012 Von ho tro co MT 13" xfId="14115"/>
    <cellStyle name="1_DK bo tri lai (chinh thuc)_Hoan chinh KH 2012 Von ho tro co MT 13 2" xfId="14116"/>
    <cellStyle name="1_DK bo tri lai (chinh thuc)_Hoan chinh KH 2012 Von ho tro co MT 13 3" xfId="14117"/>
    <cellStyle name="1_DK bo tri lai (chinh thuc)_Hoan chinh KH 2012 Von ho tro co MT 13 4" xfId="14118"/>
    <cellStyle name="1_DK bo tri lai (chinh thuc)_Hoan chinh KH 2012 Von ho tro co MT 14" xfId="14119"/>
    <cellStyle name="1_DK bo tri lai (chinh thuc)_Hoan chinh KH 2012 Von ho tro co MT 14 2" xfId="14120"/>
    <cellStyle name="1_DK bo tri lai (chinh thuc)_Hoan chinh KH 2012 Von ho tro co MT 14 3" xfId="14121"/>
    <cellStyle name="1_DK bo tri lai (chinh thuc)_Hoan chinh KH 2012 Von ho tro co MT 14 4" xfId="14122"/>
    <cellStyle name="1_DK bo tri lai (chinh thuc)_Hoan chinh KH 2012 Von ho tro co MT 15" xfId="14123"/>
    <cellStyle name="1_DK bo tri lai (chinh thuc)_Hoan chinh KH 2012 Von ho tro co MT 15 2" xfId="14124"/>
    <cellStyle name="1_DK bo tri lai (chinh thuc)_Hoan chinh KH 2012 Von ho tro co MT 15 3" xfId="14125"/>
    <cellStyle name="1_DK bo tri lai (chinh thuc)_Hoan chinh KH 2012 Von ho tro co MT 15 4" xfId="14126"/>
    <cellStyle name="1_DK bo tri lai (chinh thuc)_Hoan chinh KH 2012 Von ho tro co MT 16" xfId="14127"/>
    <cellStyle name="1_DK bo tri lai (chinh thuc)_Hoan chinh KH 2012 Von ho tro co MT 16 2" xfId="14128"/>
    <cellStyle name="1_DK bo tri lai (chinh thuc)_Hoan chinh KH 2012 Von ho tro co MT 16 3" xfId="14129"/>
    <cellStyle name="1_DK bo tri lai (chinh thuc)_Hoan chinh KH 2012 Von ho tro co MT 16 4" xfId="14130"/>
    <cellStyle name="1_DK bo tri lai (chinh thuc)_Hoan chinh KH 2012 Von ho tro co MT 17" xfId="14131"/>
    <cellStyle name="1_DK bo tri lai (chinh thuc)_Hoan chinh KH 2012 Von ho tro co MT 17 2" xfId="14132"/>
    <cellStyle name="1_DK bo tri lai (chinh thuc)_Hoan chinh KH 2012 Von ho tro co MT 17 3" xfId="14133"/>
    <cellStyle name="1_DK bo tri lai (chinh thuc)_Hoan chinh KH 2012 Von ho tro co MT 17 4" xfId="14134"/>
    <cellStyle name="1_DK bo tri lai (chinh thuc)_Hoan chinh KH 2012 Von ho tro co MT 18" xfId="14135"/>
    <cellStyle name="1_DK bo tri lai (chinh thuc)_Hoan chinh KH 2012 Von ho tro co MT 19" xfId="14136"/>
    <cellStyle name="1_DK bo tri lai (chinh thuc)_Hoan chinh KH 2012 Von ho tro co MT 2" xfId="14137"/>
    <cellStyle name="1_DK bo tri lai (chinh thuc)_Hoan chinh KH 2012 Von ho tro co MT 2 2" xfId="14138"/>
    <cellStyle name="1_DK bo tri lai (chinh thuc)_Hoan chinh KH 2012 Von ho tro co MT 2 3" xfId="14139"/>
    <cellStyle name="1_DK bo tri lai (chinh thuc)_Hoan chinh KH 2012 Von ho tro co MT 2 4" xfId="14140"/>
    <cellStyle name="1_DK bo tri lai (chinh thuc)_Hoan chinh KH 2012 Von ho tro co MT 20" xfId="14141"/>
    <cellStyle name="1_DK bo tri lai (chinh thuc)_Hoan chinh KH 2012 Von ho tro co MT 3" xfId="14142"/>
    <cellStyle name="1_DK bo tri lai (chinh thuc)_Hoan chinh KH 2012 Von ho tro co MT 3 2" xfId="14143"/>
    <cellStyle name="1_DK bo tri lai (chinh thuc)_Hoan chinh KH 2012 Von ho tro co MT 3 3" xfId="14144"/>
    <cellStyle name="1_DK bo tri lai (chinh thuc)_Hoan chinh KH 2012 Von ho tro co MT 3 4" xfId="14145"/>
    <cellStyle name="1_DK bo tri lai (chinh thuc)_Hoan chinh KH 2012 Von ho tro co MT 4" xfId="14146"/>
    <cellStyle name="1_DK bo tri lai (chinh thuc)_Hoan chinh KH 2012 Von ho tro co MT 4 2" xfId="14147"/>
    <cellStyle name="1_DK bo tri lai (chinh thuc)_Hoan chinh KH 2012 Von ho tro co MT 4 3" xfId="14148"/>
    <cellStyle name="1_DK bo tri lai (chinh thuc)_Hoan chinh KH 2012 Von ho tro co MT 4 4" xfId="14149"/>
    <cellStyle name="1_DK bo tri lai (chinh thuc)_Hoan chinh KH 2012 Von ho tro co MT 5" xfId="14150"/>
    <cellStyle name="1_DK bo tri lai (chinh thuc)_Hoan chinh KH 2012 Von ho tro co MT 5 2" xfId="14151"/>
    <cellStyle name="1_DK bo tri lai (chinh thuc)_Hoan chinh KH 2012 Von ho tro co MT 5 3" xfId="14152"/>
    <cellStyle name="1_DK bo tri lai (chinh thuc)_Hoan chinh KH 2012 Von ho tro co MT 5 4" xfId="14153"/>
    <cellStyle name="1_DK bo tri lai (chinh thuc)_Hoan chinh KH 2012 Von ho tro co MT 6" xfId="14154"/>
    <cellStyle name="1_DK bo tri lai (chinh thuc)_Hoan chinh KH 2012 Von ho tro co MT 6 2" xfId="14155"/>
    <cellStyle name="1_DK bo tri lai (chinh thuc)_Hoan chinh KH 2012 Von ho tro co MT 6 3" xfId="14156"/>
    <cellStyle name="1_DK bo tri lai (chinh thuc)_Hoan chinh KH 2012 Von ho tro co MT 6 4" xfId="14157"/>
    <cellStyle name="1_DK bo tri lai (chinh thuc)_Hoan chinh KH 2012 Von ho tro co MT 7" xfId="14158"/>
    <cellStyle name="1_DK bo tri lai (chinh thuc)_Hoan chinh KH 2012 Von ho tro co MT 7 2" xfId="14159"/>
    <cellStyle name="1_DK bo tri lai (chinh thuc)_Hoan chinh KH 2012 Von ho tro co MT 7 3" xfId="14160"/>
    <cellStyle name="1_DK bo tri lai (chinh thuc)_Hoan chinh KH 2012 Von ho tro co MT 7 4" xfId="14161"/>
    <cellStyle name="1_DK bo tri lai (chinh thuc)_Hoan chinh KH 2012 Von ho tro co MT 8" xfId="14162"/>
    <cellStyle name="1_DK bo tri lai (chinh thuc)_Hoan chinh KH 2012 Von ho tro co MT 8 2" xfId="14163"/>
    <cellStyle name="1_DK bo tri lai (chinh thuc)_Hoan chinh KH 2012 Von ho tro co MT 8 3" xfId="14164"/>
    <cellStyle name="1_DK bo tri lai (chinh thuc)_Hoan chinh KH 2012 Von ho tro co MT 8 4" xfId="14165"/>
    <cellStyle name="1_DK bo tri lai (chinh thuc)_Hoan chinh KH 2012 Von ho tro co MT 9" xfId="14166"/>
    <cellStyle name="1_DK bo tri lai (chinh thuc)_Hoan chinh KH 2012 Von ho tro co MT 9 2" xfId="14167"/>
    <cellStyle name="1_DK bo tri lai (chinh thuc)_Hoan chinh KH 2012 Von ho tro co MT 9 3" xfId="14168"/>
    <cellStyle name="1_DK bo tri lai (chinh thuc)_Hoan chinh KH 2012 Von ho tro co MT 9 4" xfId="14169"/>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3" xfId="14173"/>
    <cellStyle name="1_DK bo tri lai (chinh thuc)_Hoan chinh KH 2012 Von ho tro co MT_Bao cao giai ngan quy I 2 4" xfId="14174"/>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3" xfId="14177"/>
    <cellStyle name="1_DK bo tri lai (chinh thuc)_Hoan chinh KH 2012 Von ho tro co MT_Bao cao giai ngan quy I 3 4" xfId="14178"/>
    <cellStyle name="1_DK bo tri lai (chinh thuc)_Hoan chinh KH 2012 Von ho tro co MT_Bao cao giai ngan quy I 4" xfId="14179"/>
    <cellStyle name="1_DK bo tri lai (chinh thuc)_Hoan chinh KH 2012 Von ho tro co MT_Bao cao giai ngan quy I 5" xfId="14180"/>
    <cellStyle name="1_DK bo tri lai (chinh thuc)_Hoan chinh KH 2012 Von ho tro co MT_Bao cao giai ngan quy I 6" xfId="14181"/>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3" xfId="14185"/>
    <cellStyle name="1_DK bo tri lai (chinh thuc)_Hoan chinh KH 2012 Von ho tro co MT_BC von DTPT 6 thang 2012 2 4" xfId="14186"/>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3" xfId="14189"/>
    <cellStyle name="1_DK bo tri lai (chinh thuc)_Hoan chinh KH 2012 Von ho tro co MT_BC von DTPT 6 thang 2012 3 4" xfId="14190"/>
    <cellStyle name="1_DK bo tri lai (chinh thuc)_Hoan chinh KH 2012 Von ho tro co MT_BC von DTPT 6 thang 2012 4" xfId="14191"/>
    <cellStyle name="1_DK bo tri lai (chinh thuc)_Hoan chinh KH 2012 Von ho tro co MT_BC von DTPT 6 thang 2012 5" xfId="14192"/>
    <cellStyle name="1_DK bo tri lai (chinh thuc)_Hoan chinh KH 2012 Von ho tro co MT_BC von DTPT 6 thang 2012 6" xfId="14193"/>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3" xfId="14197"/>
    <cellStyle name="1_DK bo tri lai (chinh thuc)_Hoan chinh KH 2012 Von ho tro co MT_Bieu du thao QD von ho tro co MT 2 4" xfId="14198"/>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3" xfId="14201"/>
    <cellStyle name="1_DK bo tri lai (chinh thuc)_Hoan chinh KH 2012 Von ho tro co MT_Bieu du thao QD von ho tro co MT 3 4" xfId="14202"/>
    <cellStyle name="1_DK bo tri lai (chinh thuc)_Hoan chinh KH 2012 Von ho tro co MT_Bieu du thao QD von ho tro co MT 4" xfId="14203"/>
    <cellStyle name="1_DK bo tri lai (chinh thuc)_Hoan chinh KH 2012 Von ho tro co MT_Bieu du thao QD von ho tro co MT 5" xfId="14204"/>
    <cellStyle name="1_DK bo tri lai (chinh thuc)_Hoan chinh KH 2012 Von ho tro co MT_Bieu du thao QD von ho tro co MT 6" xfId="14205"/>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3" xfId="14209"/>
    <cellStyle name="1_DK bo tri lai (chinh thuc)_Hoan chinh KH 2012 Von ho tro co MT_Ke hoach 2012 theo doi (giai ngan 30.6.12) 2 4" xfId="14210"/>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3" xfId="14213"/>
    <cellStyle name="1_DK bo tri lai (chinh thuc)_Hoan chinh KH 2012 Von ho tro co MT_Ke hoach 2012 theo doi (giai ngan 30.6.12) 3 4" xfId="14214"/>
    <cellStyle name="1_DK bo tri lai (chinh thuc)_Hoan chinh KH 2012 Von ho tro co MT_Ke hoach 2012 theo doi (giai ngan 30.6.12) 4" xfId="14215"/>
    <cellStyle name="1_DK bo tri lai (chinh thuc)_Hoan chinh KH 2012 Von ho tro co MT_Ke hoach 2012 theo doi (giai ngan 30.6.12) 5" xfId="14216"/>
    <cellStyle name="1_DK bo tri lai (chinh thuc)_Hoan chinh KH 2012 Von ho tro co MT_Ke hoach 2012 theo doi (giai ngan 30.6.12) 6" xfId="14217"/>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3" xfId="14221"/>
    <cellStyle name="1_DK bo tri lai (chinh thuc)_Ke hoach 2012 (theo doi) 2 4" xfId="14222"/>
    <cellStyle name="1_DK bo tri lai (chinh thuc)_Ke hoach 2012 (theo doi) 3" xfId="14223"/>
    <cellStyle name="1_DK bo tri lai (chinh thuc)_Ke hoach 2012 (theo doi) 3 2" xfId="14224"/>
    <cellStyle name="1_DK bo tri lai (chinh thuc)_Ke hoach 2012 (theo doi) 3 3" xfId="14225"/>
    <cellStyle name="1_DK bo tri lai (chinh thuc)_Ke hoach 2012 (theo doi) 3 4" xfId="14226"/>
    <cellStyle name="1_DK bo tri lai (chinh thuc)_Ke hoach 2012 (theo doi) 4" xfId="14227"/>
    <cellStyle name="1_DK bo tri lai (chinh thuc)_Ke hoach 2012 (theo doi) 5" xfId="14228"/>
    <cellStyle name="1_DK bo tri lai (chinh thuc)_Ke hoach 2012 (theo doi) 6" xfId="14229"/>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3" xfId="14233"/>
    <cellStyle name="1_DK bo tri lai (chinh thuc)_Ke hoach 2012 theo doi (giai ngan 30.6.12) 2 4" xfId="14234"/>
    <cellStyle name="1_DK bo tri lai (chinh thuc)_Ke hoach 2012 theo doi (giai ngan 30.6.12) 3" xfId="14235"/>
    <cellStyle name="1_DK bo tri lai (chinh thuc)_Ke hoach 2012 theo doi (giai ngan 30.6.12) 3 2" xfId="14236"/>
    <cellStyle name="1_DK bo tri lai (chinh thuc)_Ke hoach 2012 theo doi (giai ngan 30.6.12) 3 3" xfId="14237"/>
    <cellStyle name="1_DK bo tri lai (chinh thuc)_Ke hoach 2012 theo doi (giai ngan 30.6.12) 3 4" xfId="14238"/>
    <cellStyle name="1_DK bo tri lai (chinh thuc)_Ke hoach 2012 theo doi (giai ngan 30.6.12) 4" xfId="14239"/>
    <cellStyle name="1_DK bo tri lai (chinh thuc)_Ke hoach 2012 theo doi (giai ngan 30.6.12) 5" xfId="14240"/>
    <cellStyle name="1_DK bo tri lai (chinh thuc)_Ke hoach 2012 theo doi (giai ngan 30.6.12) 6" xfId="14241"/>
    <cellStyle name="1_Don gia Du thau ( XL19)" xfId="14242"/>
    <cellStyle name="1_Don gia Du thau ( XL19) 2" xfId="14243"/>
    <cellStyle name="1_Don gia Du thau ( XL19) 2 2" xfId="14244"/>
    <cellStyle name="1_Don gia Du thau ( XL19) 2 3" xfId="14245"/>
    <cellStyle name="1_Don gia Du thau ( XL19) 2 4" xfId="14246"/>
    <cellStyle name="1_Don gia Du thau ( XL19) 3" xfId="14247"/>
    <cellStyle name="1_Don gia Du thau ( XL19) 4" xfId="14248"/>
    <cellStyle name="1_Don gia Du thau ( XL19) 5" xfId="14249"/>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3" xfId="14254"/>
    <cellStyle name="1_Don gia Du thau ( XL19)_Bao cao tinh hinh thuc hien KH 2009 den 31-01-10 2 2 4" xfId="14255"/>
    <cellStyle name="1_Don gia Du thau ( XL19)_Bao cao tinh hinh thuc hien KH 2009 den 31-01-10 2 3" xfId="14256"/>
    <cellStyle name="1_Don gia Du thau ( XL19)_Bao cao tinh hinh thuc hien KH 2009 den 31-01-10 2 4" xfId="14257"/>
    <cellStyle name="1_Don gia Du thau ( XL19)_Bao cao tinh hinh thuc hien KH 2009 den 31-01-10 2 5" xfId="14258"/>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3" xfId="14261"/>
    <cellStyle name="1_Don gia Du thau ( XL19)_Bao cao tinh hinh thuc hien KH 2009 den 31-01-10 3 4" xfId="14262"/>
    <cellStyle name="1_Don gia Du thau ( XL19)_Bao cao tinh hinh thuc hien KH 2009 den 31-01-10 4" xfId="14263"/>
    <cellStyle name="1_Don gia Du thau ( XL19)_Bao cao tinh hinh thuc hien KH 2009 den 31-01-10 5" xfId="14264"/>
    <cellStyle name="1_Don gia Du thau ( XL19)_Bao cao tinh hinh thuc hien KH 2009 den 31-01-10 6" xfId="14265"/>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3" xfId="14270"/>
    <cellStyle name="1_Don gia Du thau ( XL19)_Bao cao tinh hinh thuc hien KH 2009 den 31-01-10_BC von DTPT 6 thang 2012 2 2 4" xfId="14271"/>
    <cellStyle name="1_Don gia Du thau ( XL19)_Bao cao tinh hinh thuc hien KH 2009 den 31-01-10_BC von DTPT 6 thang 2012 2 3" xfId="14272"/>
    <cellStyle name="1_Don gia Du thau ( XL19)_Bao cao tinh hinh thuc hien KH 2009 den 31-01-10_BC von DTPT 6 thang 2012 2 4" xfId="14273"/>
    <cellStyle name="1_Don gia Du thau ( XL19)_Bao cao tinh hinh thuc hien KH 2009 den 31-01-10_BC von DTPT 6 thang 2012 2 5" xfId="14274"/>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3" xfId="14277"/>
    <cellStyle name="1_Don gia Du thau ( XL19)_Bao cao tinh hinh thuc hien KH 2009 den 31-01-10_BC von DTPT 6 thang 2012 3 4" xfId="14278"/>
    <cellStyle name="1_Don gia Du thau ( XL19)_Bao cao tinh hinh thuc hien KH 2009 den 31-01-10_BC von DTPT 6 thang 2012 4" xfId="14279"/>
    <cellStyle name="1_Don gia Du thau ( XL19)_Bao cao tinh hinh thuc hien KH 2009 den 31-01-10_BC von DTPT 6 thang 2012 5" xfId="14280"/>
    <cellStyle name="1_Don gia Du thau ( XL19)_Bao cao tinh hinh thuc hien KH 2009 den 31-01-10_BC von DTPT 6 thang 2012 6" xfId="14281"/>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3" xfId="14286"/>
    <cellStyle name="1_Don gia Du thau ( XL19)_Bao cao tinh hinh thuc hien KH 2009 den 31-01-10_Bieu du thao QD von ho tro co MT 2 2 4" xfId="14287"/>
    <cellStyle name="1_Don gia Du thau ( XL19)_Bao cao tinh hinh thuc hien KH 2009 den 31-01-10_Bieu du thao QD von ho tro co MT 2 3" xfId="14288"/>
    <cellStyle name="1_Don gia Du thau ( XL19)_Bao cao tinh hinh thuc hien KH 2009 den 31-01-10_Bieu du thao QD von ho tro co MT 2 4" xfId="14289"/>
    <cellStyle name="1_Don gia Du thau ( XL19)_Bao cao tinh hinh thuc hien KH 2009 den 31-01-10_Bieu du thao QD von ho tro co MT 2 5" xfId="14290"/>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3" xfId="14293"/>
    <cellStyle name="1_Don gia Du thau ( XL19)_Bao cao tinh hinh thuc hien KH 2009 den 31-01-10_Bieu du thao QD von ho tro co MT 3 4" xfId="14294"/>
    <cellStyle name="1_Don gia Du thau ( XL19)_Bao cao tinh hinh thuc hien KH 2009 den 31-01-10_Bieu du thao QD von ho tro co MT 4" xfId="14295"/>
    <cellStyle name="1_Don gia Du thau ( XL19)_Bao cao tinh hinh thuc hien KH 2009 den 31-01-10_Bieu du thao QD von ho tro co MT 5" xfId="14296"/>
    <cellStyle name="1_Don gia Du thau ( XL19)_Bao cao tinh hinh thuc hien KH 2009 den 31-01-10_Bieu du thao QD von ho tro co MT 6" xfId="14297"/>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3" xfId="14302"/>
    <cellStyle name="1_Don gia Du thau ( XL19)_Bao cao tinh hinh thuc hien KH 2009 den 31-01-10_Ke hoach 2012 (theo doi) 2 2 4" xfId="14303"/>
    <cellStyle name="1_Don gia Du thau ( XL19)_Bao cao tinh hinh thuc hien KH 2009 den 31-01-10_Ke hoach 2012 (theo doi) 2 3" xfId="14304"/>
    <cellStyle name="1_Don gia Du thau ( XL19)_Bao cao tinh hinh thuc hien KH 2009 den 31-01-10_Ke hoach 2012 (theo doi) 2 4" xfId="14305"/>
    <cellStyle name="1_Don gia Du thau ( XL19)_Bao cao tinh hinh thuc hien KH 2009 den 31-01-10_Ke hoach 2012 (theo doi) 2 5" xfId="14306"/>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3" xfId="14309"/>
    <cellStyle name="1_Don gia Du thau ( XL19)_Bao cao tinh hinh thuc hien KH 2009 den 31-01-10_Ke hoach 2012 (theo doi) 3 4" xfId="14310"/>
    <cellStyle name="1_Don gia Du thau ( XL19)_Bao cao tinh hinh thuc hien KH 2009 den 31-01-10_Ke hoach 2012 (theo doi) 4" xfId="14311"/>
    <cellStyle name="1_Don gia Du thau ( XL19)_Bao cao tinh hinh thuc hien KH 2009 den 31-01-10_Ke hoach 2012 (theo doi) 5" xfId="14312"/>
    <cellStyle name="1_Don gia Du thau ( XL19)_Bao cao tinh hinh thuc hien KH 2009 den 31-01-10_Ke hoach 2012 (theo doi) 6" xfId="14313"/>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3" xfId="14318"/>
    <cellStyle name="1_Don gia Du thau ( XL19)_Bao cao tinh hinh thuc hien KH 2009 den 31-01-10_Ke hoach 2012 theo doi (giai ngan 30.6.12) 2 2 4" xfId="14319"/>
    <cellStyle name="1_Don gia Du thau ( XL19)_Bao cao tinh hinh thuc hien KH 2009 den 31-01-10_Ke hoach 2012 theo doi (giai ngan 30.6.12) 2 3" xfId="14320"/>
    <cellStyle name="1_Don gia Du thau ( XL19)_Bao cao tinh hinh thuc hien KH 2009 den 31-01-10_Ke hoach 2012 theo doi (giai ngan 30.6.12) 2 4" xfId="14321"/>
    <cellStyle name="1_Don gia Du thau ( XL19)_Bao cao tinh hinh thuc hien KH 2009 den 31-01-10_Ke hoach 2012 theo doi (giai ngan 30.6.12) 2 5" xfId="14322"/>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3" xfId="14325"/>
    <cellStyle name="1_Don gia Du thau ( XL19)_Bao cao tinh hinh thuc hien KH 2009 den 31-01-10_Ke hoach 2012 theo doi (giai ngan 30.6.12) 3 4" xfId="14326"/>
    <cellStyle name="1_Don gia Du thau ( XL19)_Bao cao tinh hinh thuc hien KH 2009 den 31-01-10_Ke hoach 2012 theo doi (giai ngan 30.6.12) 4" xfId="14327"/>
    <cellStyle name="1_Don gia Du thau ( XL19)_Bao cao tinh hinh thuc hien KH 2009 den 31-01-10_Ke hoach 2012 theo doi (giai ngan 30.6.12) 5" xfId="14328"/>
    <cellStyle name="1_Don gia Du thau ( XL19)_Bao cao tinh hinh thuc hien KH 2009 den 31-01-10_Ke hoach 2012 theo doi (giai ngan 30.6.12) 6" xfId="14329"/>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3" xfId="14333"/>
    <cellStyle name="1_Don gia Du thau ( XL19)_BC von DTPT 6 thang 2012 2 4" xfId="14334"/>
    <cellStyle name="1_Don gia Du thau ( XL19)_BC von DTPT 6 thang 2012 3" xfId="14335"/>
    <cellStyle name="1_Don gia Du thau ( XL19)_BC von DTPT 6 thang 2012 4" xfId="14336"/>
    <cellStyle name="1_Don gia Du thau ( XL19)_BC von DTPT 6 thang 2012 5" xfId="14337"/>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3" xfId="14341"/>
    <cellStyle name="1_Don gia Du thau ( XL19)_Bieu du thao QD von ho tro co MT 2 4" xfId="14342"/>
    <cellStyle name="1_Don gia Du thau ( XL19)_Bieu du thao QD von ho tro co MT 3" xfId="14343"/>
    <cellStyle name="1_Don gia Du thau ( XL19)_Bieu du thao QD von ho tro co MT 4" xfId="14344"/>
    <cellStyle name="1_Don gia Du thau ( XL19)_Bieu du thao QD von ho tro co MT 5" xfId="14345"/>
    <cellStyle name="1_Don gia Du thau ( XL19)_Book1" xfId="14346"/>
    <cellStyle name="1_Don gia Du thau ( XL19)_Book1 2" xfId="14347"/>
    <cellStyle name="1_Don gia Du thau ( XL19)_Book1 2 2" xfId="14348"/>
    <cellStyle name="1_Don gia Du thau ( XL19)_Book1 2 3" xfId="14349"/>
    <cellStyle name="1_Don gia Du thau ( XL19)_Book1 2 4" xfId="14350"/>
    <cellStyle name="1_Don gia Du thau ( XL19)_Book1 3" xfId="14351"/>
    <cellStyle name="1_Don gia Du thau ( XL19)_Book1 3 2" xfId="14352"/>
    <cellStyle name="1_Don gia Du thau ( XL19)_Book1 3 3" xfId="14353"/>
    <cellStyle name="1_Don gia Du thau ( XL19)_Book1 3 4" xfId="14354"/>
    <cellStyle name="1_Don gia Du thau ( XL19)_Book1 4" xfId="14355"/>
    <cellStyle name="1_Don gia Du thau ( XL19)_Book1 5" xfId="14356"/>
    <cellStyle name="1_Don gia Du thau ( XL19)_Book1 6" xfId="14357"/>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3" xfId="14361"/>
    <cellStyle name="1_Don gia Du thau ( XL19)_Book1_BC von DTPT 6 thang 2012 2 4" xfId="14362"/>
    <cellStyle name="1_Don gia Du thau ( XL19)_Book1_BC von DTPT 6 thang 2012 3" xfId="14363"/>
    <cellStyle name="1_Don gia Du thau ( XL19)_Book1_BC von DTPT 6 thang 2012 3 2" xfId="14364"/>
    <cellStyle name="1_Don gia Du thau ( XL19)_Book1_BC von DTPT 6 thang 2012 3 3" xfId="14365"/>
    <cellStyle name="1_Don gia Du thau ( XL19)_Book1_BC von DTPT 6 thang 2012 3 4" xfId="14366"/>
    <cellStyle name="1_Don gia Du thau ( XL19)_Book1_BC von DTPT 6 thang 2012 4" xfId="14367"/>
    <cellStyle name="1_Don gia Du thau ( XL19)_Book1_BC von DTPT 6 thang 2012 5" xfId="14368"/>
    <cellStyle name="1_Don gia Du thau ( XL19)_Book1_BC von DTPT 6 thang 2012 6" xfId="14369"/>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3" xfId="14373"/>
    <cellStyle name="1_Don gia Du thau ( XL19)_Book1_Bieu du thao QD von ho tro co MT 2 4" xfId="14374"/>
    <cellStyle name="1_Don gia Du thau ( XL19)_Book1_Bieu du thao QD von ho tro co MT 3" xfId="14375"/>
    <cellStyle name="1_Don gia Du thau ( XL19)_Book1_Bieu du thao QD von ho tro co MT 3 2" xfId="14376"/>
    <cellStyle name="1_Don gia Du thau ( XL19)_Book1_Bieu du thao QD von ho tro co MT 3 3" xfId="14377"/>
    <cellStyle name="1_Don gia Du thau ( XL19)_Book1_Bieu du thao QD von ho tro co MT 3 4" xfId="14378"/>
    <cellStyle name="1_Don gia Du thau ( XL19)_Book1_Bieu du thao QD von ho tro co MT 4" xfId="14379"/>
    <cellStyle name="1_Don gia Du thau ( XL19)_Book1_Bieu du thao QD von ho tro co MT 5" xfId="14380"/>
    <cellStyle name="1_Don gia Du thau ( XL19)_Book1_Bieu du thao QD von ho tro co MT 6" xfId="14381"/>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3" xfId="14385"/>
    <cellStyle name="1_Don gia Du thau ( XL19)_Book1_Hoan chinh KH 2012 (o nha) 2 4" xfId="14386"/>
    <cellStyle name="1_Don gia Du thau ( XL19)_Book1_Hoan chinh KH 2012 (o nha) 3" xfId="14387"/>
    <cellStyle name="1_Don gia Du thau ( XL19)_Book1_Hoan chinh KH 2012 (o nha) 3 2" xfId="14388"/>
    <cellStyle name="1_Don gia Du thau ( XL19)_Book1_Hoan chinh KH 2012 (o nha) 3 3" xfId="14389"/>
    <cellStyle name="1_Don gia Du thau ( XL19)_Book1_Hoan chinh KH 2012 (o nha) 3 4" xfId="14390"/>
    <cellStyle name="1_Don gia Du thau ( XL19)_Book1_Hoan chinh KH 2012 (o nha) 4" xfId="14391"/>
    <cellStyle name="1_Don gia Du thau ( XL19)_Book1_Hoan chinh KH 2012 (o nha) 5" xfId="14392"/>
    <cellStyle name="1_Don gia Du thau ( XL19)_Book1_Hoan chinh KH 2012 (o nha) 6" xfId="14393"/>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3" xfId="14397"/>
    <cellStyle name="1_Don gia Du thau ( XL19)_Book1_Hoan chinh KH 2012 (o nha)_Bao cao giai ngan quy I 2 4" xfId="14398"/>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3" xfId="14401"/>
    <cellStyle name="1_Don gia Du thau ( XL19)_Book1_Hoan chinh KH 2012 (o nha)_Bao cao giai ngan quy I 3 4" xfId="14402"/>
    <cellStyle name="1_Don gia Du thau ( XL19)_Book1_Hoan chinh KH 2012 (o nha)_Bao cao giai ngan quy I 4" xfId="14403"/>
    <cellStyle name="1_Don gia Du thau ( XL19)_Book1_Hoan chinh KH 2012 (o nha)_Bao cao giai ngan quy I 5" xfId="14404"/>
    <cellStyle name="1_Don gia Du thau ( XL19)_Book1_Hoan chinh KH 2012 (o nha)_Bao cao giai ngan quy I 6" xfId="14405"/>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3" xfId="14409"/>
    <cellStyle name="1_Don gia Du thau ( XL19)_Book1_Hoan chinh KH 2012 (o nha)_BC von DTPT 6 thang 2012 2 4" xfId="14410"/>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3" xfId="14413"/>
    <cellStyle name="1_Don gia Du thau ( XL19)_Book1_Hoan chinh KH 2012 (o nha)_BC von DTPT 6 thang 2012 3 4" xfId="14414"/>
    <cellStyle name="1_Don gia Du thau ( XL19)_Book1_Hoan chinh KH 2012 (o nha)_BC von DTPT 6 thang 2012 4" xfId="14415"/>
    <cellStyle name="1_Don gia Du thau ( XL19)_Book1_Hoan chinh KH 2012 (o nha)_BC von DTPT 6 thang 2012 5" xfId="14416"/>
    <cellStyle name="1_Don gia Du thau ( XL19)_Book1_Hoan chinh KH 2012 (o nha)_BC von DTPT 6 thang 2012 6" xfId="14417"/>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3" xfId="14421"/>
    <cellStyle name="1_Don gia Du thau ( XL19)_Book1_Hoan chinh KH 2012 (o nha)_Bieu du thao QD von ho tro co MT 2 4" xfId="14422"/>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3" xfId="14425"/>
    <cellStyle name="1_Don gia Du thau ( XL19)_Book1_Hoan chinh KH 2012 (o nha)_Bieu du thao QD von ho tro co MT 3 4" xfId="14426"/>
    <cellStyle name="1_Don gia Du thau ( XL19)_Book1_Hoan chinh KH 2012 (o nha)_Bieu du thao QD von ho tro co MT 4" xfId="14427"/>
    <cellStyle name="1_Don gia Du thau ( XL19)_Book1_Hoan chinh KH 2012 (o nha)_Bieu du thao QD von ho tro co MT 5" xfId="14428"/>
    <cellStyle name="1_Don gia Du thau ( XL19)_Book1_Hoan chinh KH 2012 (o nha)_Bieu du thao QD von ho tro co MT 6" xfId="14429"/>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3" xfId="14433"/>
    <cellStyle name="1_Don gia Du thau ( XL19)_Book1_Hoan chinh KH 2012 (o nha)_Ke hoach 2012 theo doi (giai ngan 30.6.12) 2 4" xfId="14434"/>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3" xfId="14437"/>
    <cellStyle name="1_Don gia Du thau ( XL19)_Book1_Hoan chinh KH 2012 (o nha)_Ke hoach 2012 theo doi (giai ngan 30.6.12) 3 4" xfId="14438"/>
    <cellStyle name="1_Don gia Du thau ( XL19)_Book1_Hoan chinh KH 2012 (o nha)_Ke hoach 2012 theo doi (giai ngan 30.6.12) 4" xfId="14439"/>
    <cellStyle name="1_Don gia Du thau ( XL19)_Book1_Hoan chinh KH 2012 (o nha)_Ke hoach 2012 theo doi (giai ngan 30.6.12) 5" xfId="14440"/>
    <cellStyle name="1_Don gia Du thau ( XL19)_Book1_Hoan chinh KH 2012 (o nha)_Ke hoach 2012 theo doi (giai ngan 30.6.12) 6" xfId="14441"/>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3" xfId="14446"/>
    <cellStyle name="1_Don gia Du thau ( XL19)_Book1_Hoan chinh KH 2012 Von ho tro co MT (chi tiet) 2 4" xfId="14447"/>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3" xfId="14450"/>
    <cellStyle name="1_Don gia Du thau ( XL19)_Book1_Hoan chinh KH 2012 Von ho tro co MT (chi tiet) 3 4" xfId="14451"/>
    <cellStyle name="1_Don gia Du thau ( XL19)_Book1_Hoan chinh KH 2012 Von ho tro co MT (chi tiet) 4" xfId="14452"/>
    <cellStyle name="1_Don gia Du thau ( XL19)_Book1_Hoan chinh KH 2012 Von ho tro co MT (chi tiet) 5" xfId="14453"/>
    <cellStyle name="1_Don gia Du thau ( XL19)_Book1_Hoan chinh KH 2012 Von ho tro co MT (chi tiet) 6" xfId="14454"/>
    <cellStyle name="1_Don gia Du thau ( XL19)_Book1_Hoan chinh KH 2012 Von ho tro co MT 10" xfId="14455"/>
    <cellStyle name="1_Don gia Du thau ( XL19)_Book1_Hoan chinh KH 2012 Von ho tro co MT 10 2" xfId="14456"/>
    <cellStyle name="1_Don gia Du thau ( XL19)_Book1_Hoan chinh KH 2012 Von ho tro co MT 10 3" xfId="14457"/>
    <cellStyle name="1_Don gia Du thau ( XL19)_Book1_Hoan chinh KH 2012 Von ho tro co MT 10 4" xfId="14458"/>
    <cellStyle name="1_Don gia Du thau ( XL19)_Book1_Hoan chinh KH 2012 Von ho tro co MT 11" xfId="14459"/>
    <cellStyle name="1_Don gia Du thau ( XL19)_Book1_Hoan chinh KH 2012 Von ho tro co MT 11 2" xfId="14460"/>
    <cellStyle name="1_Don gia Du thau ( XL19)_Book1_Hoan chinh KH 2012 Von ho tro co MT 11 3" xfId="14461"/>
    <cellStyle name="1_Don gia Du thau ( XL19)_Book1_Hoan chinh KH 2012 Von ho tro co MT 11 4" xfId="14462"/>
    <cellStyle name="1_Don gia Du thau ( XL19)_Book1_Hoan chinh KH 2012 Von ho tro co MT 12" xfId="14463"/>
    <cellStyle name="1_Don gia Du thau ( XL19)_Book1_Hoan chinh KH 2012 Von ho tro co MT 12 2" xfId="14464"/>
    <cellStyle name="1_Don gia Du thau ( XL19)_Book1_Hoan chinh KH 2012 Von ho tro co MT 12 3" xfId="14465"/>
    <cellStyle name="1_Don gia Du thau ( XL19)_Book1_Hoan chinh KH 2012 Von ho tro co MT 12 4" xfId="14466"/>
    <cellStyle name="1_Don gia Du thau ( XL19)_Book1_Hoan chinh KH 2012 Von ho tro co MT 13" xfId="14467"/>
    <cellStyle name="1_Don gia Du thau ( XL19)_Book1_Hoan chinh KH 2012 Von ho tro co MT 13 2" xfId="14468"/>
    <cellStyle name="1_Don gia Du thau ( XL19)_Book1_Hoan chinh KH 2012 Von ho tro co MT 13 3" xfId="14469"/>
    <cellStyle name="1_Don gia Du thau ( XL19)_Book1_Hoan chinh KH 2012 Von ho tro co MT 13 4" xfId="14470"/>
    <cellStyle name="1_Don gia Du thau ( XL19)_Book1_Hoan chinh KH 2012 Von ho tro co MT 14" xfId="14471"/>
    <cellStyle name="1_Don gia Du thau ( XL19)_Book1_Hoan chinh KH 2012 Von ho tro co MT 14 2" xfId="14472"/>
    <cellStyle name="1_Don gia Du thau ( XL19)_Book1_Hoan chinh KH 2012 Von ho tro co MT 14 3" xfId="14473"/>
    <cellStyle name="1_Don gia Du thau ( XL19)_Book1_Hoan chinh KH 2012 Von ho tro co MT 14 4" xfId="14474"/>
    <cellStyle name="1_Don gia Du thau ( XL19)_Book1_Hoan chinh KH 2012 Von ho tro co MT 15" xfId="14475"/>
    <cellStyle name="1_Don gia Du thau ( XL19)_Book1_Hoan chinh KH 2012 Von ho tro co MT 15 2" xfId="14476"/>
    <cellStyle name="1_Don gia Du thau ( XL19)_Book1_Hoan chinh KH 2012 Von ho tro co MT 15 3" xfId="14477"/>
    <cellStyle name="1_Don gia Du thau ( XL19)_Book1_Hoan chinh KH 2012 Von ho tro co MT 15 4" xfId="14478"/>
    <cellStyle name="1_Don gia Du thau ( XL19)_Book1_Hoan chinh KH 2012 Von ho tro co MT 16" xfId="14479"/>
    <cellStyle name="1_Don gia Du thau ( XL19)_Book1_Hoan chinh KH 2012 Von ho tro co MT 16 2" xfId="14480"/>
    <cellStyle name="1_Don gia Du thau ( XL19)_Book1_Hoan chinh KH 2012 Von ho tro co MT 16 3" xfId="14481"/>
    <cellStyle name="1_Don gia Du thau ( XL19)_Book1_Hoan chinh KH 2012 Von ho tro co MT 16 4" xfId="14482"/>
    <cellStyle name="1_Don gia Du thau ( XL19)_Book1_Hoan chinh KH 2012 Von ho tro co MT 17" xfId="14483"/>
    <cellStyle name="1_Don gia Du thau ( XL19)_Book1_Hoan chinh KH 2012 Von ho tro co MT 17 2" xfId="14484"/>
    <cellStyle name="1_Don gia Du thau ( XL19)_Book1_Hoan chinh KH 2012 Von ho tro co MT 17 3" xfId="14485"/>
    <cellStyle name="1_Don gia Du thau ( XL19)_Book1_Hoan chinh KH 2012 Von ho tro co MT 17 4" xfId="14486"/>
    <cellStyle name="1_Don gia Du thau ( XL19)_Book1_Hoan chinh KH 2012 Von ho tro co MT 18" xfId="14487"/>
    <cellStyle name="1_Don gia Du thau ( XL19)_Book1_Hoan chinh KH 2012 Von ho tro co MT 19" xfId="14488"/>
    <cellStyle name="1_Don gia Du thau ( XL19)_Book1_Hoan chinh KH 2012 Von ho tro co MT 2" xfId="14489"/>
    <cellStyle name="1_Don gia Du thau ( XL19)_Book1_Hoan chinh KH 2012 Von ho tro co MT 2 2" xfId="14490"/>
    <cellStyle name="1_Don gia Du thau ( XL19)_Book1_Hoan chinh KH 2012 Von ho tro co MT 2 3" xfId="14491"/>
    <cellStyle name="1_Don gia Du thau ( XL19)_Book1_Hoan chinh KH 2012 Von ho tro co MT 2 4" xfId="14492"/>
    <cellStyle name="1_Don gia Du thau ( XL19)_Book1_Hoan chinh KH 2012 Von ho tro co MT 20" xfId="14493"/>
    <cellStyle name="1_Don gia Du thau ( XL19)_Book1_Hoan chinh KH 2012 Von ho tro co MT 3" xfId="14494"/>
    <cellStyle name="1_Don gia Du thau ( XL19)_Book1_Hoan chinh KH 2012 Von ho tro co MT 3 2" xfId="14495"/>
    <cellStyle name="1_Don gia Du thau ( XL19)_Book1_Hoan chinh KH 2012 Von ho tro co MT 3 3" xfId="14496"/>
    <cellStyle name="1_Don gia Du thau ( XL19)_Book1_Hoan chinh KH 2012 Von ho tro co MT 3 4" xfId="14497"/>
    <cellStyle name="1_Don gia Du thau ( XL19)_Book1_Hoan chinh KH 2012 Von ho tro co MT 4" xfId="14498"/>
    <cellStyle name="1_Don gia Du thau ( XL19)_Book1_Hoan chinh KH 2012 Von ho tro co MT 4 2" xfId="14499"/>
    <cellStyle name="1_Don gia Du thau ( XL19)_Book1_Hoan chinh KH 2012 Von ho tro co MT 4 3" xfId="14500"/>
    <cellStyle name="1_Don gia Du thau ( XL19)_Book1_Hoan chinh KH 2012 Von ho tro co MT 4 4" xfId="14501"/>
    <cellStyle name="1_Don gia Du thau ( XL19)_Book1_Hoan chinh KH 2012 Von ho tro co MT 5" xfId="14502"/>
    <cellStyle name="1_Don gia Du thau ( XL19)_Book1_Hoan chinh KH 2012 Von ho tro co MT 5 2" xfId="14503"/>
    <cellStyle name="1_Don gia Du thau ( XL19)_Book1_Hoan chinh KH 2012 Von ho tro co MT 5 3" xfId="14504"/>
    <cellStyle name="1_Don gia Du thau ( XL19)_Book1_Hoan chinh KH 2012 Von ho tro co MT 5 4" xfId="14505"/>
    <cellStyle name="1_Don gia Du thau ( XL19)_Book1_Hoan chinh KH 2012 Von ho tro co MT 6" xfId="14506"/>
    <cellStyle name="1_Don gia Du thau ( XL19)_Book1_Hoan chinh KH 2012 Von ho tro co MT 6 2" xfId="14507"/>
    <cellStyle name="1_Don gia Du thau ( XL19)_Book1_Hoan chinh KH 2012 Von ho tro co MT 6 3" xfId="14508"/>
    <cellStyle name="1_Don gia Du thau ( XL19)_Book1_Hoan chinh KH 2012 Von ho tro co MT 6 4" xfId="14509"/>
    <cellStyle name="1_Don gia Du thau ( XL19)_Book1_Hoan chinh KH 2012 Von ho tro co MT 7" xfId="14510"/>
    <cellStyle name="1_Don gia Du thau ( XL19)_Book1_Hoan chinh KH 2012 Von ho tro co MT 7 2" xfId="14511"/>
    <cellStyle name="1_Don gia Du thau ( XL19)_Book1_Hoan chinh KH 2012 Von ho tro co MT 7 3" xfId="14512"/>
    <cellStyle name="1_Don gia Du thau ( XL19)_Book1_Hoan chinh KH 2012 Von ho tro co MT 7 4" xfId="14513"/>
    <cellStyle name="1_Don gia Du thau ( XL19)_Book1_Hoan chinh KH 2012 Von ho tro co MT 8" xfId="14514"/>
    <cellStyle name="1_Don gia Du thau ( XL19)_Book1_Hoan chinh KH 2012 Von ho tro co MT 8 2" xfId="14515"/>
    <cellStyle name="1_Don gia Du thau ( XL19)_Book1_Hoan chinh KH 2012 Von ho tro co MT 8 3" xfId="14516"/>
    <cellStyle name="1_Don gia Du thau ( XL19)_Book1_Hoan chinh KH 2012 Von ho tro co MT 8 4" xfId="14517"/>
    <cellStyle name="1_Don gia Du thau ( XL19)_Book1_Hoan chinh KH 2012 Von ho tro co MT 9" xfId="14518"/>
    <cellStyle name="1_Don gia Du thau ( XL19)_Book1_Hoan chinh KH 2012 Von ho tro co MT 9 2" xfId="14519"/>
    <cellStyle name="1_Don gia Du thau ( XL19)_Book1_Hoan chinh KH 2012 Von ho tro co MT 9 3" xfId="14520"/>
    <cellStyle name="1_Don gia Du thau ( XL19)_Book1_Hoan chinh KH 2012 Von ho tro co MT 9 4" xfId="14521"/>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3" xfId="14525"/>
    <cellStyle name="1_Don gia Du thau ( XL19)_Book1_Hoan chinh KH 2012 Von ho tro co MT_Bao cao giai ngan quy I 2 4" xfId="14526"/>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3" xfId="14529"/>
    <cellStyle name="1_Don gia Du thau ( XL19)_Book1_Hoan chinh KH 2012 Von ho tro co MT_Bao cao giai ngan quy I 3 4" xfId="14530"/>
    <cellStyle name="1_Don gia Du thau ( XL19)_Book1_Hoan chinh KH 2012 Von ho tro co MT_Bao cao giai ngan quy I 4" xfId="14531"/>
    <cellStyle name="1_Don gia Du thau ( XL19)_Book1_Hoan chinh KH 2012 Von ho tro co MT_Bao cao giai ngan quy I 5" xfId="14532"/>
    <cellStyle name="1_Don gia Du thau ( XL19)_Book1_Hoan chinh KH 2012 Von ho tro co MT_Bao cao giai ngan quy I 6" xfId="14533"/>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3" xfId="14537"/>
    <cellStyle name="1_Don gia Du thau ( XL19)_Book1_Hoan chinh KH 2012 Von ho tro co MT_BC von DTPT 6 thang 2012 2 4" xfId="14538"/>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3" xfId="14541"/>
    <cellStyle name="1_Don gia Du thau ( XL19)_Book1_Hoan chinh KH 2012 Von ho tro co MT_BC von DTPT 6 thang 2012 3 4" xfId="14542"/>
    <cellStyle name="1_Don gia Du thau ( XL19)_Book1_Hoan chinh KH 2012 Von ho tro co MT_BC von DTPT 6 thang 2012 4" xfId="14543"/>
    <cellStyle name="1_Don gia Du thau ( XL19)_Book1_Hoan chinh KH 2012 Von ho tro co MT_BC von DTPT 6 thang 2012 5" xfId="14544"/>
    <cellStyle name="1_Don gia Du thau ( XL19)_Book1_Hoan chinh KH 2012 Von ho tro co MT_BC von DTPT 6 thang 2012 6" xfId="14545"/>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3" xfId="14549"/>
    <cellStyle name="1_Don gia Du thau ( XL19)_Book1_Hoan chinh KH 2012 Von ho tro co MT_Bieu du thao QD von ho tro co MT 2 4" xfId="14550"/>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3" xfId="14553"/>
    <cellStyle name="1_Don gia Du thau ( XL19)_Book1_Hoan chinh KH 2012 Von ho tro co MT_Bieu du thao QD von ho tro co MT 3 4" xfId="14554"/>
    <cellStyle name="1_Don gia Du thau ( XL19)_Book1_Hoan chinh KH 2012 Von ho tro co MT_Bieu du thao QD von ho tro co MT 4" xfId="14555"/>
    <cellStyle name="1_Don gia Du thau ( XL19)_Book1_Hoan chinh KH 2012 Von ho tro co MT_Bieu du thao QD von ho tro co MT 5" xfId="14556"/>
    <cellStyle name="1_Don gia Du thau ( XL19)_Book1_Hoan chinh KH 2012 Von ho tro co MT_Bieu du thao QD von ho tro co MT 6" xfId="14557"/>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3" xfId="14561"/>
    <cellStyle name="1_Don gia Du thau ( XL19)_Book1_Hoan chinh KH 2012 Von ho tro co MT_Ke hoach 2012 theo doi (giai ngan 30.6.12) 2 4" xfId="14562"/>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3" xfId="14565"/>
    <cellStyle name="1_Don gia Du thau ( XL19)_Book1_Hoan chinh KH 2012 Von ho tro co MT_Ke hoach 2012 theo doi (giai ngan 30.6.12) 3 4" xfId="14566"/>
    <cellStyle name="1_Don gia Du thau ( XL19)_Book1_Hoan chinh KH 2012 Von ho tro co MT_Ke hoach 2012 theo doi (giai ngan 30.6.12) 4" xfId="14567"/>
    <cellStyle name="1_Don gia Du thau ( XL19)_Book1_Hoan chinh KH 2012 Von ho tro co MT_Ke hoach 2012 theo doi (giai ngan 30.6.12) 5" xfId="14568"/>
    <cellStyle name="1_Don gia Du thau ( XL19)_Book1_Hoan chinh KH 2012 Von ho tro co MT_Ke hoach 2012 theo doi (giai ngan 30.6.12) 6" xfId="14569"/>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3" xfId="14573"/>
    <cellStyle name="1_Don gia Du thau ( XL19)_Book1_Ke hoach 2012 (theo doi) 2 4" xfId="14574"/>
    <cellStyle name="1_Don gia Du thau ( XL19)_Book1_Ke hoach 2012 (theo doi) 3" xfId="14575"/>
    <cellStyle name="1_Don gia Du thau ( XL19)_Book1_Ke hoach 2012 (theo doi) 3 2" xfId="14576"/>
    <cellStyle name="1_Don gia Du thau ( XL19)_Book1_Ke hoach 2012 (theo doi) 3 3" xfId="14577"/>
    <cellStyle name="1_Don gia Du thau ( XL19)_Book1_Ke hoach 2012 (theo doi) 3 4" xfId="14578"/>
    <cellStyle name="1_Don gia Du thau ( XL19)_Book1_Ke hoach 2012 (theo doi) 4" xfId="14579"/>
    <cellStyle name="1_Don gia Du thau ( XL19)_Book1_Ke hoach 2012 (theo doi) 5" xfId="14580"/>
    <cellStyle name="1_Don gia Du thau ( XL19)_Book1_Ke hoach 2012 (theo doi) 6" xfId="14581"/>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3" xfId="14585"/>
    <cellStyle name="1_Don gia Du thau ( XL19)_Book1_Ke hoach 2012 theo doi (giai ngan 30.6.12) 2 4" xfId="14586"/>
    <cellStyle name="1_Don gia Du thau ( XL19)_Book1_Ke hoach 2012 theo doi (giai ngan 30.6.12) 3" xfId="14587"/>
    <cellStyle name="1_Don gia Du thau ( XL19)_Book1_Ke hoach 2012 theo doi (giai ngan 30.6.12) 3 2" xfId="14588"/>
    <cellStyle name="1_Don gia Du thau ( XL19)_Book1_Ke hoach 2012 theo doi (giai ngan 30.6.12) 3 3" xfId="14589"/>
    <cellStyle name="1_Don gia Du thau ( XL19)_Book1_Ke hoach 2012 theo doi (giai ngan 30.6.12) 3 4" xfId="14590"/>
    <cellStyle name="1_Don gia Du thau ( XL19)_Book1_Ke hoach 2012 theo doi (giai ngan 30.6.12) 4" xfId="14591"/>
    <cellStyle name="1_Don gia Du thau ( XL19)_Book1_Ke hoach 2012 theo doi (giai ngan 30.6.12) 5" xfId="14592"/>
    <cellStyle name="1_Don gia Du thau ( XL19)_Book1_Ke hoach 2012 theo doi (giai ngan 30.6.12) 6" xfId="14593"/>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3" xfId="14597"/>
    <cellStyle name="1_Don gia Du thau ( XL19)_Dang ky phan khai von ODA (gui Bo) 2 4" xfId="14598"/>
    <cellStyle name="1_Don gia Du thau ( XL19)_Dang ky phan khai von ODA (gui Bo) 3" xfId="14599"/>
    <cellStyle name="1_Don gia Du thau ( XL19)_Dang ky phan khai von ODA (gui Bo) 4" xfId="14600"/>
    <cellStyle name="1_Don gia Du thau ( XL19)_Dang ky phan khai von ODA (gui Bo) 5" xfId="14601"/>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3" xfId="14605"/>
    <cellStyle name="1_Don gia Du thau ( XL19)_Dang ky phan khai von ODA (gui Bo)_BC von DTPT 6 thang 2012 2 4" xfId="14606"/>
    <cellStyle name="1_Don gia Du thau ( XL19)_Dang ky phan khai von ODA (gui Bo)_BC von DTPT 6 thang 2012 3" xfId="14607"/>
    <cellStyle name="1_Don gia Du thau ( XL19)_Dang ky phan khai von ODA (gui Bo)_BC von DTPT 6 thang 2012 4" xfId="14608"/>
    <cellStyle name="1_Don gia Du thau ( XL19)_Dang ky phan khai von ODA (gui Bo)_BC von DTPT 6 thang 2012 5" xfId="14609"/>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3" xfId="14613"/>
    <cellStyle name="1_Don gia Du thau ( XL19)_Dang ky phan khai von ODA (gui Bo)_Bieu du thao QD von ho tro co MT 2 4" xfId="14614"/>
    <cellStyle name="1_Don gia Du thau ( XL19)_Dang ky phan khai von ODA (gui Bo)_Bieu du thao QD von ho tro co MT 3" xfId="14615"/>
    <cellStyle name="1_Don gia Du thau ( XL19)_Dang ky phan khai von ODA (gui Bo)_Bieu du thao QD von ho tro co MT 4" xfId="14616"/>
    <cellStyle name="1_Don gia Du thau ( XL19)_Dang ky phan khai von ODA (gui Bo)_Bieu du thao QD von ho tro co MT 5" xfId="14617"/>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3" xfId="14621"/>
    <cellStyle name="1_Don gia Du thau ( XL19)_Dang ky phan khai von ODA (gui Bo)_Ke hoach 2012 theo doi (giai ngan 30.6.12) 2 4" xfId="14622"/>
    <cellStyle name="1_Don gia Du thau ( XL19)_Dang ky phan khai von ODA (gui Bo)_Ke hoach 2012 theo doi (giai ngan 30.6.12) 3" xfId="14623"/>
    <cellStyle name="1_Don gia Du thau ( XL19)_Dang ky phan khai von ODA (gui Bo)_Ke hoach 2012 theo doi (giai ngan 30.6.12) 4" xfId="14624"/>
    <cellStyle name="1_Don gia Du thau ( XL19)_Dang ky phan khai von ODA (gui Bo)_Ke hoach 2012 theo doi (giai ngan 30.6.12) 5" xfId="14625"/>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3" xfId="14629"/>
    <cellStyle name="1_Don gia Du thau ( XL19)_Ke hoach 2012 (theo doi) 2 4" xfId="14630"/>
    <cellStyle name="1_Don gia Du thau ( XL19)_Ke hoach 2012 (theo doi) 3" xfId="14631"/>
    <cellStyle name="1_Don gia Du thau ( XL19)_Ke hoach 2012 (theo doi) 4" xfId="14632"/>
    <cellStyle name="1_Don gia Du thau ( XL19)_Ke hoach 2012 (theo doi) 5" xfId="14633"/>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3" xfId="14637"/>
    <cellStyle name="1_Don gia Du thau ( XL19)_Ke hoach 2012 theo doi (giai ngan 30.6.12) 2 4" xfId="14638"/>
    <cellStyle name="1_Don gia Du thau ( XL19)_Ke hoach 2012 theo doi (giai ngan 30.6.12) 3" xfId="14639"/>
    <cellStyle name="1_Don gia Du thau ( XL19)_Ke hoach 2012 theo doi (giai ngan 30.6.12) 4" xfId="14640"/>
    <cellStyle name="1_Don gia Du thau ( XL19)_Ke hoach 2012 theo doi (giai ngan 30.6.12) 5" xfId="14641"/>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3" xfId="14645"/>
    <cellStyle name="1_Don gia Du thau ( XL19)_Tong hop theo doi von TPCP (BC) 2 4" xfId="14646"/>
    <cellStyle name="1_Don gia Du thau ( XL19)_Tong hop theo doi von TPCP (BC) 3" xfId="14647"/>
    <cellStyle name="1_Don gia Du thau ( XL19)_Tong hop theo doi von TPCP (BC) 4" xfId="14648"/>
    <cellStyle name="1_Don gia Du thau ( XL19)_Tong hop theo doi von TPCP (BC) 5" xfId="14649"/>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3" xfId="14653"/>
    <cellStyle name="1_Don gia Du thau ( XL19)_Tong hop theo doi von TPCP (BC)_BC von DTPT 6 thang 2012 2 4" xfId="14654"/>
    <cellStyle name="1_Don gia Du thau ( XL19)_Tong hop theo doi von TPCP (BC)_BC von DTPT 6 thang 2012 3" xfId="14655"/>
    <cellStyle name="1_Don gia Du thau ( XL19)_Tong hop theo doi von TPCP (BC)_BC von DTPT 6 thang 2012 4" xfId="14656"/>
    <cellStyle name="1_Don gia Du thau ( XL19)_Tong hop theo doi von TPCP (BC)_BC von DTPT 6 thang 2012 5" xfId="14657"/>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3" xfId="14661"/>
    <cellStyle name="1_Don gia Du thau ( XL19)_Tong hop theo doi von TPCP (BC)_Bieu du thao QD von ho tro co MT 2 4" xfId="14662"/>
    <cellStyle name="1_Don gia Du thau ( XL19)_Tong hop theo doi von TPCP (BC)_Bieu du thao QD von ho tro co MT 3" xfId="14663"/>
    <cellStyle name="1_Don gia Du thau ( XL19)_Tong hop theo doi von TPCP (BC)_Bieu du thao QD von ho tro co MT 4" xfId="14664"/>
    <cellStyle name="1_Don gia Du thau ( XL19)_Tong hop theo doi von TPCP (BC)_Bieu du thao QD von ho tro co MT 5" xfId="14665"/>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3" xfId="14669"/>
    <cellStyle name="1_Don gia Du thau ( XL19)_Tong hop theo doi von TPCP (BC)_Ke hoach 2012 (theo doi) 2 4" xfId="14670"/>
    <cellStyle name="1_Don gia Du thau ( XL19)_Tong hop theo doi von TPCP (BC)_Ke hoach 2012 (theo doi) 3" xfId="14671"/>
    <cellStyle name="1_Don gia Du thau ( XL19)_Tong hop theo doi von TPCP (BC)_Ke hoach 2012 (theo doi) 4" xfId="14672"/>
    <cellStyle name="1_Don gia Du thau ( XL19)_Tong hop theo doi von TPCP (BC)_Ke hoach 2012 (theo doi) 5" xfId="14673"/>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3" xfId="14677"/>
    <cellStyle name="1_Don gia Du thau ( XL19)_Tong hop theo doi von TPCP (BC)_Ke hoach 2012 theo doi (giai ngan 30.6.12) 2 4" xfId="14678"/>
    <cellStyle name="1_Don gia Du thau ( XL19)_Tong hop theo doi von TPCP (BC)_Ke hoach 2012 theo doi (giai ngan 30.6.12) 3" xfId="14679"/>
    <cellStyle name="1_Don gia Du thau ( XL19)_Tong hop theo doi von TPCP (BC)_Ke hoach 2012 theo doi (giai ngan 30.6.12) 4" xfId="14680"/>
    <cellStyle name="1_Don gia Du thau ( XL19)_Tong hop theo doi von TPCP (BC)_Ke hoach 2012 theo doi (giai ngan 30.6.12) 5" xfId="14681"/>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3" xfId="14687"/>
    <cellStyle name="1_Ke hoach 2010 (theo doi) 2 4" xfId="14688"/>
    <cellStyle name="1_Ke hoach 2010 (theo doi) 3" xfId="14689"/>
    <cellStyle name="1_Ke hoach 2010 (theo doi) 4" xfId="14690"/>
    <cellStyle name="1_Ke hoach 2010 (theo doi) 5" xfId="14691"/>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3" xfId="14695"/>
    <cellStyle name="1_Ke hoach 2010 (theo doi)_BC von DTPT 6 thang 2012 2 4" xfId="14696"/>
    <cellStyle name="1_Ke hoach 2010 (theo doi)_BC von DTPT 6 thang 2012 3" xfId="14697"/>
    <cellStyle name="1_Ke hoach 2010 (theo doi)_BC von DTPT 6 thang 2012 4" xfId="14698"/>
    <cellStyle name="1_Ke hoach 2010 (theo doi)_BC von DTPT 6 thang 2012 5" xfId="14699"/>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3" xfId="14703"/>
    <cellStyle name="1_Ke hoach 2010 (theo doi)_Bieu du thao QD von ho tro co MT 2 4" xfId="14704"/>
    <cellStyle name="1_Ke hoach 2010 (theo doi)_Bieu du thao QD von ho tro co MT 3" xfId="14705"/>
    <cellStyle name="1_Ke hoach 2010 (theo doi)_Bieu du thao QD von ho tro co MT 4" xfId="14706"/>
    <cellStyle name="1_Ke hoach 2010 (theo doi)_Bieu du thao QD von ho tro co MT 5" xfId="14707"/>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3" xfId="14711"/>
    <cellStyle name="1_Ke hoach 2010 (theo doi)_Ke hoach 2012 (theo doi) 2 4" xfId="14712"/>
    <cellStyle name="1_Ke hoach 2010 (theo doi)_Ke hoach 2012 (theo doi) 3" xfId="14713"/>
    <cellStyle name="1_Ke hoach 2010 (theo doi)_Ke hoach 2012 (theo doi) 4" xfId="14714"/>
    <cellStyle name="1_Ke hoach 2010 (theo doi)_Ke hoach 2012 (theo doi) 5" xfId="14715"/>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3" xfId="14719"/>
    <cellStyle name="1_Ke hoach 2010 (theo doi)_Ke hoach 2012 theo doi (giai ngan 30.6.12) 2 4" xfId="14720"/>
    <cellStyle name="1_Ke hoach 2010 (theo doi)_Ke hoach 2012 theo doi (giai ngan 30.6.12) 3" xfId="14721"/>
    <cellStyle name="1_Ke hoach 2010 (theo doi)_Ke hoach 2012 theo doi (giai ngan 30.6.12) 4" xfId="14722"/>
    <cellStyle name="1_Ke hoach 2010 (theo doi)_Ke hoach 2012 theo doi (giai ngan 30.6.12) 5" xfId="14723"/>
    <cellStyle name="1_Ke hoach 2012 (theo doi)" xfId="14724"/>
    <cellStyle name="1_Ke hoach 2012 (theo doi) 2" xfId="14725"/>
    <cellStyle name="1_Ke hoach 2012 (theo doi) 2 2" xfId="14726"/>
    <cellStyle name="1_Ke hoach 2012 (theo doi) 2 3" xfId="14727"/>
    <cellStyle name="1_Ke hoach 2012 (theo doi) 2 4" xfId="14728"/>
    <cellStyle name="1_Ke hoach 2012 (theo doi) 3" xfId="14729"/>
    <cellStyle name="1_Ke hoach 2012 (theo doi) 4" xfId="14730"/>
    <cellStyle name="1_Ke hoach 2012 (theo doi) 5" xfId="14731"/>
    <cellStyle name="1_Ke hoach 2012 theo doi (giai ngan 30.6.12)" xfId="14732"/>
    <cellStyle name="1_Ke hoach 2012 theo doi (giai ngan 30.6.12) 2" xfId="14733"/>
    <cellStyle name="1_Ke hoach 2012 theo doi (giai ngan 30.6.12) 2 2" xfId="14734"/>
    <cellStyle name="1_Ke hoach 2012 theo doi (giai ngan 30.6.12) 2 3" xfId="14735"/>
    <cellStyle name="1_Ke hoach 2012 theo doi (giai ngan 30.6.12) 2 4" xfId="14736"/>
    <cellStyle name="1_Ke hoach 2012 theo doi (giai ngan 30.6.12) 3" xfId="14737"/>
    <cellStyle name="1_Ke hoach 2012 theo doi (giai ngan 30.6.12) 4" xfId="14738"/>
    <cellStyle name="1_Ke hoach 2012 theo doi (giai ngan 30.6.12) 5" xfId="14739"/>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3" xfId="14743"/>
    <cellStyle name="1_Ke hoach nam 2013 nguon MT(theo doi) den 31-5-13 2 4" xfId="14744"/>
    <cellStyle name="1_Ke hoach nam 2013 nguon MT(theo doi) den 31-5-13 3" xfId="14745"/>
    <cellStyle name="1_Ke hoach nam 2013 nguon MT(theo doi) den 31-5-13 4" xfId="14746"/>
    <cellStyle name="1_Ke hoach nam 2013 nguon MT(theo doi) den 31-5-13 5" xfId="14747"/>
    <cellStyle name="1_KH 2007 (theo doi)" xfId="14748"/>
    <cellStyle name="1_KH 2007 (theo doi) 2" xfId="14749"/>
    <cellStyle name="1_KH 2007 (theo doi) 2 2" xfId="14750"/>
    <cellStyle name="1_KH 2007 (theo doi) 2 3" xfId="14751"/>
    <cellStyle name="1_KH 2007 (theo doi) 2 4" xfId="14752"/>
    <cellStyle name="1_KH 2007 (theo doi) 3" xfId="14753"/>
    <cellStyle name="1_KH 2007 (theo doi) 4" xfId="14754"/>
    <cellStyle name="1_KH 2007 (theo doi) 5" xfId="14755"/>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3" xfId="14760"/>
    <cellStyle name="1_KH 2007 (theo doi)_1 Bieu 6 thang nam 2011 2 2 4" xfId="14761"/>
    <cellStyle name="1_KH 2007 (theo doi)_1 Bieu 6 thang nam 2011 2 3" xfId="14762"/>
    <cellStyle name="1_KH 2007 (theo doi)_1 Bieu 6 thang nam 2011 2 4" xfId="14763"/>
    <cellStyle name="1_KH 2007 (theo doi)_1 Bieu 6 thang nam 2011 2 5" xfId="14764"/>
    <cellStyle name="1_KH 2007 (theo doi)_1 Bieu 6 thang nam 2011 3" xfId="14765"/>
    <cellStyle name="1_KH 2007 (theo doi)_1 Bieu 6 thang nam 2011 3 2" xfId="14766"/>
    <cellStyle name="1_KH 2007 (theo doi)_1 Bieu 6 thang nam 2011 3 3" xfId="14767"/>
    <cellStyle name="1_KH 2007 (theo doi)_1 Bieu 6 thang nam 2011 3 4" xfId="14768"/>
    <cellStyle name="1_KH 2007 (theo doi)_1 Bieu 6 thang nam 2011 4" xfId="14769"/>
    <cellStyle name="1_KH 2007 (theo doi)_1 Bieu 6 thang nam 2011 5" xfId="14770"/>
    <cellStyle name="1_KH 2007 (theo doi)_1 Bieu 6 thang nam 2011 6" xfId="14771"/>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3" xfId="14776"/>
    <cellStyle name="1_KH 2007 (theo doi)_1 Bieu 6 thang nam 2011_BC von DTPT 6 thang 2012 2 2 4" xfId="14777"/>
    <cellStyle name="1_KH 2007 (theo doi)_1 Bieu 6 thang nam 2011_BC von DTPT 6 thang 2012 2 3" xfId="14778"/>
    <cellStyle name="1_KH 2007 (theo doi)_1 Bieu 6 thang nam 2011_BC von DTPT 6 thang 2012 2 4" xfId="14779"/>
    <cellStyle name="1_KH 2007 (theo doi)_1 Bieu 6 thang nam 2011_BC von DTPT 6 thang 2012 2 5" xfId="14780"/>
    <cellStyle name="1_KH 2007 (theo doi)_1 Bieu 6 thang nam 2011_BC von DTPT 6 thang 2012 3" xfId="14781"/>
    <cellStyle name="1_KH 2007 (theo doi)_1 Bieu 6 thang nam 2011_BC von DTPT 6 thang 2012 3 2" xfId="14782"/>
    <cellStyle name="1_KH 2007 (theo doi)_1 Bieu 6 thang nam 2011_BC von DTPT 6 thang 2012 3 3" xfId="14783"/>
    <cellStyle name="1_KH 2007 (theo doi)_1 Bieu 6 thang nam 2011_BC von DTPT 6 thang 2012 3 4" xfId="14784"/>
    <cellStyle name="1_KH 2007 (theo doi)_1 Bieu 6 thang nam 2011_BC von DTPT 6 thang 2012 4" xfId="14785"/>
    <cellStyle name="1_KH 2007 (theo doi)_1 Bieu 6 thang nam 2011_BC von DTPT 6 thang 2012 5" xfId="14786"/>
    <cellStyle name="1_KH 2007 (theo doi)_1 Bieu 6 thang nam 2011_BC von DTPT 6 thang 2012 6" xfId="14787"/>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3" xfId="14792"/>
    <cellStyle name="1_KH 2007 (theo doi)_1 Bieu 6 thang nam 2011_Bieu du thao QD von ho tro co MT 2 2 4" xfId="14793"/>
    <cellStyle name="1_KH 2007 (theo doi)_1 Bieu 6 thang nam 2011_Bieu du thao QD von ho tro co MT 2 3" xfId="14794"/>
    <cellStyle name="1_KH 2007 (theo doi)_1 Bieu 6 thang nam 2011_Bieu du thao QD von ho tro co MT 2 4" xfId="14795"/>
    <cellStyle name="1_KH 2007 (theo doi)_1 Bieu 6 thang nam 2011_Bieu du thao QD von ho tro co MT 2 5" xfId="14796"/>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3" xfId="14799"/>
    <cellStyle name="1_KH 2007 (theo doi)_1 Bieu 6 thang nam 2011_Bieu du thao QD von ho tro co MT 3 4" xfId="14800"/>
    <cellStyle name="1_KH 2007 (theo doi)_1 Bieu 6 thang nam 2011_Bieu du thao QD von ho tro co MT 4" xfId="14801"/>
    <cellStyle name="1_KH 2007 (theo doi)_1 Bieu 6 thang nam 2011_Bieu du thao QD von ho tro co MT 5" xfId="14802"/>
    <cellStyle name="1_KH 2007 (theo doi)_1 Bieu 6 thang nam 2011_Bieu du thao QD von ho tro co MT 6" xfId="14803"/>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3" xfId="14808"/>
    <cellStyle name="1_KH 2007 (theo doi)_1 Bieu 6 thang nam 2011_Ke hoach 2012 (theo doi) 2 2 4" xfId="14809"/>
    <cellStyle name="1_KH 2007 (theo doi)_1 Bieu 6 thang nam 2011_Ke hoach 2012 (theo doi) 2 3" xfId="14810"/>
    <cellStyle name="1_KH 2007 (theo doi)_1 Bieu 6 thang nam 2011_Ke hoach 2012 (theo doi) 2 4" xfId="14811"/>
    <cellStyle name="1_KH 2007 (theo doi)_1 Bieu 6 thang nam 2011_Ke hoach 2012 (theo doi) 2 5" xfId="14812"/>
    <cellStyle name="1_KH 2007 (theo doi)_1 Bieu 6 thang nam 2011_Ke hoach 2012 (theo doi) 3" xfId="14813"/>
    <cellStyle name="1_KH 2007 (theo doi)_1 Bieu 6 thang nam 2011_Ke hoach 2012 (theo doi) 3 2" xfId="14814"/>
    <cellStyle name="1_KH 2007 (theo doi)_1 Bieu 6 thang nam 2011_Ke hoach 2012 (theo doi) 3 3" xfId="14815"/>
    <cellStyle name="1_KH 2007 (theo doi)_1 Bieu 6 thang nam 2011_Ke hoach 2012 (theo doi) 3 4" xfId="14816"/>
    <cellStyle name="1_KH 2007 (theo doi)_1 Bieu 6 thang nam 2011_Ke hoach 2012 (theo doi) 4" xfId="14817"/>
    <cellStyle name="1_KH 2007 (theo doi)_1 Bieu 6 thang nam 2011_Ke hoach 2012 (theo doi) 5" xfId="14818"/>
    <cellStyle name="1_KH 2007 (theo doi)_1 Bieu 6 thang nam 2011_Ke hoach 2012 (theo doi) 6" xfId="14819"/>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3" xfId="14824"/>
    <cellStyle name="1_KH 2007 (theo doi)_1 Bieu 6 thang nam 2011_Ke hoach 2012 theo doi (giai ngan 30.6.12) 2 2 4" xfId="14825"/>
    <cellStyle name="1_KH 2007 (theo doi)_1 Bieu 6 thang nam 2011_Ke hoach 2012 theo doi (giai ngan 30.6.12) 2 3" xfId="14826"/>
    <cellStyle name="1_KH 2007 (theo doi)_1 Bieu 6 thang nam 2011_Ke hoach 2012 theo doi (giai ngan 30.6.12) 2 4" xfId="14827"/>
    <cellStyle name="1_KH 2007 (theo doi)_1 Bieu 6 thang nam 2011_Ke hoach 2012 theo doi (giai ngan 30.6.12) 2 5" xfId="14828"/>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3" xfId="14831"/>
    <cellStyle name="1_KH 2007 (theo doi)_1 Bieu 6 thang nam 2011_Ke hoach 2012 theo doi (giai ngan 30.6.12) 3 4" xfId="14832"/>
    <cellStyle name="1_KH 2007 (theo doi)_1 Bieu 6 thang nam 2011_Ke hoach 2012 theo doi (giai ngan 30.6.12) 4" xfId="14833"/>
    <cellStyle name="1_KH 2007 (theo doi)_1 Bieu 6 thang nam 2011_Ke hoach 2012 theo doi (giai ngan 30.6.12) 5" xfId="14834"/>
    <cellStyle name="1_KH 2007 (theo doi)_1 Bieu 6 thang nam 2011_Ke hoach 2012 theo doi (giai ngan 30.6.12) 6" xfId="14835"/>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3" xfId="14839"/>
    <cellStyle name="1_KH 2007 (theo doi)_Bao cao doan cong tac cua Bo thang 4-2010 2 4" xfId="14840"/>
    <cellStyle name="1_KH 2007 (theo doi)_Bao cao doan cong tac cua Bo thang 4-2010 3" xfId="14841"/>
    <cellStyle name="1_KH 2007 (theo doi)_Bao cao doan cong tac cua Bo thang 4-2010 4" xfId="14842"/>
    <cellStyle name="1_KH 2007 (theo doi)_Bao cao doan cong tac cua Bo thang 4-2010 5" xfId="14843"/>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3" xfId="14847"/>
    <cellStyle name="1_KH 2007 (theo doi)_Bao cao doan cong tac cua Bo thang 4-2010_BC von DTPT 6 thang 2012 2 4" xfId="14848"/>
    <cellStyle name="1_KH 2007 (theo doi)_Bao cao doan cong tac cua Bo thang 4-2010_BC von DTPT 6 thang 2012 3" xfId="14849"/>
    <cellStyle name="1_KH 2007 (theo doi)_Bao cao doan cong tac cua Bo thang 4-2010_BC von DTPT 6 thang 2012 4" xfId="14850"/>
    <cellStyle name="1_KH 2007 (theo doi)_Bao cao doan cong tac cua Bo thang 4-2010_BC von DTPT 6 thang 2012 5" xfId="14851"/>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3" xfId="14855"/>
    <cellStyle name="1_KH 2007 (theo doi)_Bao cao doan cong tac cua Bo thang 4-2010_Bieu du thao QD von ho tro co MT 2 4" xfId="14856"/>
    <cellStyle name="1_KH 2007 (theo doi)_Bao cao doan cong tac cua Bo thang 4-2010_Bieu du thao QD von ho tro co MT 3" xfId="14857"/>
    <cellStyle name="1_KH 2007 (theo doi)_Bao cao doan cong tac cua Bo thang 4-2010_Bieu du thao QD von ho tro co MT 4" xfId="14858"/>
    <cellStyle name="1_KH 2007 (theo doi)_Bao cao doan cong tac cua Bo thang 4-2010_Bieu du thao QD von ho tro co MT 5" xfId="14859"/>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3" xfId="14863"/>
    <cellStyle name="1_KH 2007 (theo doi)_Bao cao doan cong tac cua Bo thang 4-2010_Dang ky phan khai von ODA (gui Bo) 2 4" xfId="14864"/>
    <cellStyle name="1_KH 2007 (theo doi)_Bao cao doan cong tac cua Bo thang 4-2010_Dang ky phan khai von ODA (gui Bo) 3" xfId="14865"/>
    <cellStyle name="1_KH 2007 (theo doi)_Bao cao doan cong tac cua Bo thang 4-2010_Dang ky phan khai von ODA (gui Bo) 4" xfId="14866"/>
    <cellStyle name="1_KH 2007 (theo doi)_Bao cao doan cong tac cua Bo thang 4-2010_Dang ky phan khai von ODA (gui Bo) 5" xfId="14867"/>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4" xfId="14872"/>
    <cellStyle name="1_KH 2007 (theo doi)_Bao cao doan cong tac cua Bo thang 4-2010_Dang ky phan khai von ODA (gui Bo)_BC von DTPT 6 thang 2012 3" xfId="14873"/>
    <cellStyle name="1_KH 2007 (theo doi)_Bao cao doan cong tac cua Bo thang 4-2010_Dang ky phan khai von ODA (gui Bo)_BC von DTPT 6 thang 2012 4" xfId="14874"/>
    <cellStyle name="1_KH 2007 (theo doi)_Bao cao doan cong tac cua Bo thang 4-2010_Dang ky phan khai von ODA (gui Bo)_BC von DTPT 6 thang 2012 5" xfId="14875"/>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5" xfId="14883"/>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5" xfId="14891"/>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3" xfId="14895"/>
    <cellStyle name="1_KH 2007 (theo doi)_Bao cao doan cong tac cua Bo thang 4-2010_Ke hoach 2012 (theo doi) 2 4" xfId="14896"/>
    <cellStyle name="1_KH 2007 (theo doi)_Bao cao doan cong tac cua Bo thang 4-2010_Ke hoach 2012 (theo doi) 3" xfId="14897"/>
    <cellStyle name="1_KH 2007 (theo doi)_Bao cao doan cong tac cua Bo thang 4-2010_Ke hoach 2012 (theo doi) 4" xfId="14898"/>
    <cellStyle name="1_KH 2007 (theo doi)_Bao cao doan cong tac cua Bo thang 4-2010_Ke hoach 2012 (theo doi) 5" xfId="14899"/>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3" xfId="14903"/>
    <cellStyle name="1_KH 2007 (theo doi)_Bao cao doan cong tac cua Bo thang 4-2010_Ke hoach 2012 theo doi (giai ngan 30.6.12) 2 4" xfId="14904"/>
    <cellStyle name="1_KH 2007 (theo doi)_Bao cao doan cong tac cua Bo thang 4-2010_Ke hoach 2012 theo doi (giai ngan 30.6.12) 3" xfId="14905"/>
    <cellStyle name="1_KH 2007 (theo doi)_Bao cao doan cong tac cua Bo thang 4-2010_Ke hoach 2012 theo doi (giai ngan 30.6.12) 4" xfId="14906"/>
    <cellStyle name="1_KH 2007 (theo doi)_Bao cao doan cong tac cua Bo thang 4-2010_Ke hoach 2012 theo doi (giai ngan 30.6.12) 5" xfId="14907"/>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3" xfId="14912"/>
    <cellStyle name="1_KH 2007 (theo doi)_Bao cao tinh hinh thuc hien KH 2009 den 31-01-10 2 2 4" xfId="14913"/>
    <cellStyle name="1_KH 2007 (theo doi)_Bao cao tinh hinh thuc hien KH 2009 den 31-01-10 2 3" xfId="14914"/>
    <cellStyle name="1_KH 2007 (theo doi)_Bao cao tinh hinh thuc hien KH 2009 den 31-01-10 2 4" xfId="14915"/>
    <cellStyle name="1_KH 2007 (theo doi)_Bao cao tinh hinh thuc hien KH 2009 den 31-01-10 2 5" xfId="14916"/>
    <cellStyle name="1_KH 2007 (theo doi)_Bao cao tinh hinh thuc hien KH 2009 den 31-01-10 3" xfId="14917"/>
    <cellStyle name="1_KH 2007 (theo doi)_Bao cao tinh hinh thuc hien KH 2009 den 31-01-10 3 2" xfId="14918"/>
    <cellStyle name="1_KH 2007 (theo doi)_Bao cao tinh hinh thuc hien KH 2009 den 31-01-10 3 3" xfId="14919"/>
    <cellStyle name="1_KH 2007 (theo doi)_Bao cao tinh hinh thuc hien KH 2009 den 31-01-10 3 4" xfId="14920"/>
    <cellStyle name="1_KH 2007 (theo doi)_Bao cao tinh hinh thuc hien KH 2009 den 31-01-10 4" xfId="14921"/>
    <cellStyle name="1_KH 2007 (theo doi)_Bao cao tinh hinh thuc hien KH 2009 den 31-01-10 5" xfId="14922"/>
    <cellStyle name="1_KH 2007 (theo doi)_Bao cao tinh hinh thuc hien KH 2009 den 31-01-10 6" xfId="14923"/>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3" xfId="14928"/>
    <cellStyle name="1_KH 2007 (theo doi)_Bao cao tinh hinh thuc hien KH 2009 den 31-01-10_BC von DTPT 6 thang 2012 2 2 4" xfId="14929"/>
    <cellStyle name="1_KH 2007 (theo doi)_Bao cao tinh hinh thuc hien KH 2009 den 31-01-10_BC von DTPT 6 thang 2012 2 3" xfId="14930"/>
    <cellStyle name="1_KH 2007 (theo doi)_Bao cao tinh hinh thuc hien KH 2009 den 31-01-10_BC von DTPT 6 thang 2012 2 4" xfId="14931"/>
    <cellStyle name="1_KH 2007 (theo doi)_Bao cao tinh hinh thuc hien KH 2009 den 31-01-10_BC von DTPT 6 thang 2012 2 5" xfId="14932"/>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3" xfId="14935"/>
    <cellStyle name="1_KH 2007 (theo doi)_Bao cao tinh hinh thuc hien KH 2009 den 31-01-10_BC von DTPT 6 thang 2012 3 4" xfId="14936"/>
    <cellStyle name="1_KH 2007 (theo doi)_Bao cao tinh hinh thuc hien KH 2009 den 31-01-10_BC von DTPT 6 thang 2012 4" xfId="14937"/>
    <cellStyle name="1_KH 2007 (theo doi)_Bao cao tinh hinh thuc hien KH 2009 den 31-01-10_BC von DTPT 6 thang 2012 5" xfId="14938"/>
    <cellStyle name="1_KH 2007 (theo doi)_Bao cao tinh hinh thuc hien KH 2009 den 31-01-10_BC von DTPT 6 thang 2012 6" xfId="14939"/>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3" xfId="14944"/>
    <cellStyle name="1_KH 2007 (theo doi)_Bao cao tinh hinh thuc hien KH 2009 den 31-01-10_Bieu du thao QD von ho tro co MT 2 2 4" xfId="14945"/>
    <cellStyle name="1_KH 2007 (theo doi)_Bao cao tinh hinh thuc hien KH 2009 den 31-01-10_Bieu du thao QD von ho tro co MT 2 3" xfId="14946"/>
    <cellStyle name="1_KH 2007 (theo doi)_Bao cao tinh hinh thuc hien KH 2009 den 31-01-10_Bieu du thao QD von ho tro co MT 2 4" xfId="14947"/>
    <cellStyle name="1_KH 2007 (theo doi)_Bao cao tinh hinh thuc hien KH 2009 den 31-01-10_Bieu du thao QD von ho tro co MT 2 5" xfId="14948"/>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3" xfId="14951"/>
    <cellStyle name="1_KH 2007 (theo doi)_Bao cao tinh hinh thuc hien KH 2009 den 31-01-10_Bieu du thao QD von ho tro co MT 3 4" xfId="14952"/>
    <cellStyle name="1_KH 2007 (theo doi)_Bao cao tinh hinh thuc hien KH 2009 den 31-01-10_Bieu du thao QD von ho tro co MT 4" xfId="14953"/>
    <cellStyle name="1_KH 2007 (theo doi)_Bao cao tinh hinh thuc hien KH 2009 den 31-01-10_Bieu du thao QD von ho tro co MT 5" xfId="14954"/>
    <cellStyle name="1_KH 2007 (theo doi)_Bao cao tinh hinh thuc hien KH 2009 den 31-01-10_Bieu du thao QD von ho tro co MT 6" xfId="14955"/>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3" xfId="14960"/>
    <cellStyle name="1_KH 2007 (theo doi)_Bao cao tinh hinh thuc hien KH 2009 den 31-01-10_Ke hoach 2012 (theo doi) 2 2 4" xfId="14961"/>
    <cellStyle name="1_KH 2007 (theo doi)_Bao cao tinh hinh thuc hien KH 2009 den 31-01-10_Ke hoach 2012 (theo doi) 2 3" xfId="14962"/>
    <cellStyle name="1_KH 2007 (theo doi)_Bao cao tinh hinh thuc hien KH 2009 den 31-01-10_Ke hoach 2012 (theo doi) 2 4" xfId="14963"/>
    <cellStyle name="1_KH 2007 (theo doi)_Bao cao tinh hinh thuc hien KH 2009 den 31-01-10_Ke hoach 2012 (theo doi) 2 5" xfId="14964"/>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3" xfId="14967"/>
    <cellStyle name="1_KH 2007 (theo doi)_Bao cao tinh hinh thuc hien KH 2009 den 31-01-10_Ke hoach 2012 (theo doi) 3 4" xfId="14968"/>
    <cellStyle name="1_KH 2007 (theo doi)_Bao cao tinh hinh thuc hien KH 2009 den 31-01-10_Ke hoach 2012 (theo doi) 4" xfId="14969"/>
    <cellStyle name="1_KH 2007 (theo doi)_Bao cao tinh hinh thuc hien KH 2009 den 31-01-10_Ke hoach 2012 (theo doi) 5" xfId="14970"/>
    <cellStyle name="1_KH 2007 (theo doi)_Bao cao tinh hinh thuc hien KH 2009 den 31-01-10_Ke hoach 2012 (theo doi) 6" xfId="14971"/>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3" xfId="14976"/>
    <cellStyle name="1_KH 2007 (theo doi)_Bao cao tinh hinh thuc hien KH 2009 den 31-01-10_Ke hoach 2012 theo doi (giai ngan 30.6.12) 2 2 4" xfId="14977"/>
    <cellStyle name="1_KH 2007 (theo doi)_Bao cao tinh hinh thuc hien KH 2009 den 31-01-10_Ke hoach 2012 theo doi (giai ngan 30.6.12) 2 3" xfId="14978"/>
    <cellStyle name="1_KH 2007 (theo doi)_Bao cao tinh hinh thuc hien KH 2009 den 31-01-10_Ke hoach 2012 theo doi (giai ngan 30.6.12) 2 4" xfId="14979"/>
    <cellStyle name="1_KH 2007 (theo doi)_Bao cao tinh hinh thuc hien KH 2009 den 31-01-10_Ke hoach 2012 theo doi (giai ngan 30.6.12) 2 5" xfId="14980"/>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3" xfId="14983"/>
    <cellStyle name="1_KH 2007 (theo doi)_Bao cao tinh hinh thuc hien KH 2009 den 31-01-10_Ke hoach 2012 theo doi (giai ngan 30.6.12) 3 4" xfId="14984"/>
    <cellStyle name="1_KH 2007 (theo doi)_Bao cao tinh hinh thuc hien KH 2009 den 31-01-10_Ke hoach 2012 theo doi (giai ngan 30.6.12) 4" xfId="14985"/>
    <cellStyle name="1_KH 2007 (theo doi)_Bao cao tinh hinh thuc hien KH 2009 den 31-01-10_Ke hoach 2012 theo doi (giai ngan 30.6.12) 5" xfId="14986"/>
    <cellStyle name="1_KH 2007 (theo doi)_Bao cao tinh hinh thuc hien KH 2009 den 31-01-10_Ke hoach 2012 theo doi (giai ngan 30.6.12) 6" xfId="14987"/>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3" xfId="14992"/>
    <cellStyle name="1_KH 2007 (theo doi)_BC cong trinh trong diem 2 2 4" xfId="14993"/>
    <cellStyle name="1_KH 2007 (theo doi)_BC cong trinh trong diem 2 3" xfId="14994"/>
    <cellStyle name="1_KH 2007 (theo doi)_BC cong trinh trong diem 2 4" xfId="14995"/>
    <cellStyle name="1_KH 2007 (theo doi)_BC cong trinh trong diem 2 5" xfId="14996"/>
    <cellStyle name="1_KH 2007 (theo doi)_BC cong trinh trong diem 3" xfId="14997"/>
    <cellStyle name="1_KH 2007 (theo doi)_BC cong trinh trong diem 3 2" xfId="14998"/>
    <cellStyle name="1_KH 2007 (theo doi)_BC cong trinh trong diem 3 3" xfId="14999"/>
    <cellStyle name="1_KH 2007 (theo doi)_BC cong trinh trong diem 3 4" xfId="15000"/>
    <cellStyle name="1_KH 2007 (theo doi)_BC cong trinh trong diem 4" xfId="15001"/>
    <cellStyle name="1_KH 2007 (theo doi)_BC cong trinh trong diem 5" xfId="15002"/>
    <cellStyle name="1_KH 2007 (theo doi)_BC cong trinh trong diem 6" xfId="15003"/>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3" xfId="15008"/>
    <cellStyle name="1_KH 2007 (theo doi)_BC cong trinh trong diem_BC von DTPT 6 thang 2012 2 2 4" xfId="15009"/>
    <cellStyle name="1_KH 2007 (theo doi)_BC cong trinh trong diem_BC von DTPT 6 thang 2012 2 3" xfId="15010"/>
    <cellStyle name="1_KH 2007 (theo doi)_BC cong trinh trong diem_BC von DTPT 6 thang 2012 2 4" xfId="15011"/>
    <cellStyle name="1_KH 2007 (theo doi)_BC cong trinh trong diem_BC von DTPT 6 thang 2012 2 5" xfId="15012"/>
    <cellStyle name="1_KH 2007 (theo doi)_BC cong trinh trong diem_BC von DTPT 6 thang 2012 3" xfId="15013"/>
    <cellStyle name="1_KH 2007 (theo doi)_BC cong trinh trong diem_BC von DTPT 6 thang 2012 3 2" xfId="15014"/>
    <cellStyle name="1_KH 2007 (theo doi)_BC cong trinh trong diem_BC von DTPT 6 thang 2012 3 3" xfId="15015"/>
    <cellStyle name="1_KH 2007 (theo doi)_BC cong trinh trong diem_BC von DTPT 6 thang 2012 3 4" xfId="15016"/>
    <cellStyle name="1_KH 2007 (theo doi)_BC cong trinh trong diem_BC von DTPT 6 thang 2012 4" xfId="15017"/>
    <cellStyle name="1_KH 2007 (theo doi)_BC cong trinh trong diem_BC von DTPT 6 thang 2012 5" xfId="15018"/>
    <cellStyle name="1_KH 2007 (theo doi)_BC cong trinh trong diem_BC von DTPT 6 thang 2012 6" xfId="15019"/>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3" xfId="15024"/>
    <cellStyle name="1_KH 2007 (theo doi)_BC cong trinh trong diem_Bieu du thao QD von ho tro co MT 2 2 4" xfId="15025"/>
    <cellStyle name="1_KH 2007 (theo doi)_BC cong trinh trong diem_Bieu du thao QD von ho tro co MT 2 3" xfId="15026"/>
    <cellStyle name="1_KH 2007 (theo doi)_BC cong trinh trong diem_Bieu du thao QD von ho tro co MT 2 4" xfId="15027"/>
    <cellStyle name="1_KH 2007 (theo doi)_BC cong trinh trong diem_Bieu du thao QD von ho tro co MT 2 5" xfId="15028"/>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3" xfId="15031"/>
    <cellStyle name="1_KH 2007 (theo doi)_BC cong trinh trong diem_Bieu du thao QD von ho tro co MT 3 4" xfId="15032"/>
    <cellStyle name="1_KH 2007 (theo doi)_BC cong trinh trong diem_Bieu du thao QD von ho tro co MT 4" xfId="15033"/>
    <cellStyle name="1_KH 2007 (theo doi)_BC cong trinh trong diem_Bieu du thao QD von ho tro co MT 5" xfId="15034"/>
    <cellStyle name="1_KH 2007 (theo doi)_BC cong trinh trong diem_Bieu du thao QD von ho tro co MT 6" xfId="15035"/>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3" xfId="15040"/>
    <cellStyle name="1_KH 2007 (theo doi)_BC cong trinh trong diem_Ke hoach 2012 (theo doi) 2 2 4" xfId="15041"/>
    <cellStyle name="1_KH 2007 (theo doi)_BC cong trinh trong diem_Ke hoach 2012 (theo doi) 2 3" xfId="15042"/>
    <cellStyle name="1_KH 2007 (theo doi)_BC cong trinh trong diem_Ke hoach 2012 (theo doi) 2 4" xfId="15043"/>
    <cellStyle name="1_KH 2007 (theo doi)_BC cong trinh trong diem_Ke hoach 2012 (theo doi) 2 5" xfId="15044"/>
    <cellStyle name="1_KH 2007 (theo doi)_BC cong trinh trong diem_Ke hoach 2012 (theo doi) 3" xfId="15045"/>
    <cellStyle name="1_KH 2007 (theo doi)_BC cong trinh trong diem_Ke hoach 2012 (theo doi) 3 2" xfId="15046"/>
    <cellStyle name="1_KH 2007 (theo doi)_BC cong trinh trong diem_Ke hoach 2012 (theo doi) 3 3" xfId="15047"/>
    <cellStyle name="1_KH 2007 (theo doi)_BC cong trinh trong diem_Ke hoach 2012 (theo doi) 3 4" xfId="15048"/>
    <cellStyle name="1_KH 2007 (theo doi)_BC cong trinh trong diem_Ke hoach 2012 (theo doi) 4" xfId="15049"/>
    <cellStyle name="1_KH 2007 (theo doi)_BC cong trinh trong diem_Ke hoach 2012 (theo doi) 5" xfId="15050"/>
    <cellStyle name="1_KH 2007 (theo doi)_BC cong trinh trong diem_Ke hoach 2012 (theo doi) 6" xfId="15051"/>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3" xfId="15056"/>
    <cellStyle name="1_KH 2007 (theo doi)_BC cong trinh trong diem_Ke hoach 2012 theo doi (giai ngan 30.6.12) 2 2 4" xfId="15057"/>
    <cellStyle name="1_KH 2007 (theo doi)_BC cong trinh trong diem_Ke hoach 2012 theo doi (giai ngan 30.6.12) 2 3" xfId="15058"/>
    <cellStyle name="1_KH 2007 (theo doi)_BC cong trinh trong diem_Ke hoach 2012 theo doi (giai ngan 30.6.12) 2 4" xfId="15059"/>
    <cellStyle name="1_KH 2007 (theo doi)_BC cong trinh trong diem_Ke hoach 2012 theo doi (giai ngan 30.6.12) 2 5" xfId="15060"/>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3" xfId="15063"/>
    <cellStyle name="1_KH 2007 (theo doi)_BC cong trinh trong diem_Ke hoach 2012 theo doi (giai ngan 30.6.12) 3 4" xfId="15064"/>
    <cellStyle name="1_KH 2007 (theo doi)_BC cong trinh trong diem_Ke hoach 2012 theo doi (giai ngan 30.6.12) 4" xfId="15065"/>
    <cellStyle name="1_KH 2007 (theo doi)_BC cong trinh trong diem_Ke hoach 2012 theo doi (giai ngan 30.6.12) 5" xfId="15066"/>
    <cellStyle name="1_KH 2007 (theo doi)_BC cong trinh trong diem_Ke hoach 2012 theo doi (giai ngan 30.6.12) 6" xfId="15067"/>
    <cellStyle name="1_KH 2007 (theo doi)_BC von DTPT 6 thang 2012" xfId="15068"/>
    <cellStyle name="1_KH 2007 (theo doi)_BC von DTPT 6 thang 2012 2" xfId="15069"/>
    <cellStyle name="1_KH 2007 (theo doi)_BC von DTPT 6 thang 2012 2 2" xfId="15070"/>
    <cellStyle name="1_KH 2007 (theo doi)_BC von DTPT 6 thang 2012 2 3" xfId="15071"/>
    <cellStyle name="1_KH 2007 (theo doi)_BC von DTPT 6 thang 2012 2 4" xfId="15072"/>
    <cellStyle name="1_KH 2007 (theo doi)_BC von DTPT 6 thang 2012 3" xfId="15073"/>
    <cellStyle name="1_KH 2007 (theo doi)_BC von DTPT 6 thang 2012 4" xfId="15074"/>
    <cellStyle name="1_KH 2007 (theo doi)_BC von DTPT 6 thang 2012 5" xfId="15075"/>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3" xfId="15080"/>
    <cellStyle name="1_KH 2007 (theo doi)_Bieu 01 UB(hung) 2 2 4" xfId="15081"/>
    <cellStyle name="1_KH 2007 (theo doi)_Bieu 01 UB(hung) 2 3" xfId="15082"/>
    <cellStyle name="1_KH 2007 (theo doi)_Bieu 01 UB(hung) 2 4" xfId="15083"/>
    <cellStyle name="1_KH 2007 (theo doi)_Bieu 01 UB(hung) 2 5" xfId="15084"/>
    <cellStyle name="1_KH 2007 (theo doi)_Bieu 01 UB(hung) 3" xfId="15085"/>
    <cellStyle name="1_KH 2007 (theo doi)_Bieu 01 UB(hung) 3 2" xfId="15086"/>
    <cellStyle name="1_KH 2007 (theo doi)_Bieu 01 UB(hung) 3 3" xfId="15087"/>
    <cellStyle name="1_KH 2007 (theo doi)_Bieu 01 UB(hung) 3 4" xfId="15088"/>
    <cellStyle name="1_KH 2007 (theo doi)_Bieu 01 UB(hung) 4" xfId="15089"/>
    <cellStyle name="1_KH 2007 (theo doi)_Bieu 01 UB(hung) 5" xfId="15090"/>
    <cellStyle name="1_KH 2007 (theo doi)_Bieu 01 UB(hung) 6" xfId="15091"/>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3" xfId="15095"/>
    <cellStyle name="1_KH 2007 (theo doi)_Bieu du thao QD von ho tro co MT 2 4" xfId="15096"/>
    <cellStyle name="1_KH 2007 (theo doi)_Bieu du thao QD von ho tro co MT 3" xfId="15097"/>
    <cellStyle name="1_KH 2007 (theo doi)_Bieu du thao QD von ho tro co MT 4" xfId="15098"/>
    <cellStyle name="1_KH 2007 (theo doi)_Bieu du thao QD von ho tro co MT 5" xfId="15099"/>
    <cellStyle name="1_KH 2007 (theo doi)_Book1" xfId="15100"/>
    <cellStyle name="1_KH 2007 (theo doi)_Book1 2" xfId="15101"/>
    <cellStyle name="1_KH 2007 (theo doi)_Book1 2 2" xfId="15102"/>
    <cellStyle name="1_KH 2007 (theo doi)_Book1 2 3" xfId="15103"/>
    <cellStyle name="1_KH 2007 (theo doi)_Book1 2 4" xfId="15104"/>
    <cellStyle name="1_KH 2007 (theo doi)_Book1 3" xfId="15105"/>
    <cellStyle name="1_KH 2007 (theo doi)_Book1 3 2" xfId="15106"/>
    <cellStyle name="1_KH 2007 (theo doi)_Book1 3 3" xfId="15107"/>
    <cellStyle name="1_KH 2007 (theo doi)_Book1 3 4" xfId="15108"/>
    <cellStyle name="1_KH 2007 (theo doi)_Book1 4" xfId="15109"/>
    <cellStyle name="1_KH 2007 (theo doi)_Book1 5" xfId="15110"/>
    <cellStyle name="1_KH 2007 (theo doi)_Book1 6" xfId="15111"/>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3" xfId="15115"/>
    <cellStyle name="1_KH 2007 (theo doi)_Book1_BC von DTPT 6 thang 2012 2 4" xfId="15116"/>
    <cellStyle name="1_KH 2007 (theo doi)_Book1_BC von DTPT 6 thang 2012 3" xfId="15117"/>
    <cellStyle name="1_KH 2007 (theo doi)_Book1_BC von DTPT 6 thang 2012 3 2" xfId="15118"/>
    <cellStyle name="1_KH 2007 (theo doi)_Book1_BC von DTPT 6 thang 2012 3 3" xfId="15119"/>
    <cellStyle name="1_KH 2007 (theo doi)_Book1_BC von DTPT 6 thang 2012 3 4" xfId="15120"/>
    <cellStyle name="1_KH 2007 (theo doi)_Book1_BC von DTPT 6 thang 2012 4" xfId="15121"/>
    <cellStyle name="1_KH 2007 (theo doi)_Book1_BC von DTPT 6 thang 2012 5" xfId="15122"/>
    <cellStyle name="1_KH 2007 (theo doi)_Book1_BC von DTPT 6 thang 2012 6" xfId="15123"/>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3" xfId="15127"/>
    <cellStyle name="1_KH 2007 (theo doi)_Book1_Bieu du thao QD von ho tro co MT 2 4" xfId="15128"/>
    <cellStyle name="1_KH 2007 (theo doi)_Book1_Bieu du thao QD von ho tro co MT 3" xfId="15129"/>
    <cellStyle name="1_KH 2007 (theo doi)_Book1_Bieu du thao QD von ho tro co MT 3 2" xfId="15130"/>
    <cellStyle name="1_KH 2007 (theo doi)_Book1_Bieu du thao QD von ho tro co MT 3 3" xfId="15131"/>
    <cellStyle name="1_KH 2007 (theo doi)_Book1_Bieu du thao QD von ho tro co MT 3 4" xfId="15132"/>
    <cellStyle name="1_KH 2007 (theo doi)_Book1_Bieu du thao QD von ho tro co MT 4" xfId="15133"/>
    <cellStyle name="1_KH 2007 (theo doi)_Book1_Bieu du thao QD von ho tro co MT 5" xfId="15134"/>
    <cellStyle name="1_KH 2007 (theo doi)_Book1_Bieu du thao QD von ho tro co MT 6" xfId="15135"/>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3" xfId="15139"/>
    <cellStyle name="1_KH 2007 (theo doi)_Book1_Hoan chinh KH 2012 (o nha) 2 4" xfId="15140"/>
    <cellStyle name="1_KH 2007 (theo doi)_Book1_Hoan chinh KH 2012 (o nha) 3" xfId="15141"/>
    <cellStyle name="1_KH 2007 (theo doi)_Book1_Hoan chinh KH 2012 (o nha) 3 2" xfId="15142"/>
    <cellStyle name="1_KH 2007 (theo doi)_Book1_Hoan chinh KH 2012 (o nha) 3 3" xfId="15143"/>
    <cellStyle name="1_KH 2007 (theo doi)_Book1_Hoan chinh KH 2012 (o nha) 3 4" xfId="15144"/>
    <cellStyle name="1_KH 2007 (theo doi)_Book1_Hoan chinh KH 2012 (o nha) 4" xfId="15145"/>
    <cellStyle name="1_KH 2007 (theo doi)_Book1_Hoan chinh KH 2012 (o nha) 5" xfId="15146"/>
    <cellStyle name="1_KH 2007 (theo doi)_Book1_Hoan chinh KH 2012 (o nha) 6" xfId="15147"/>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3" xfId="15151"/>
    <cellStyle name="1_KH 2007 (theo doi)_Book1_Hoan chinh KH 2012 (o nha)_Bao cao giai ngan quy I 2 4" xfId="15152"/>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3" xfId="15155"/>
    <cellStyle name="1_KH 2007 (theo doi)_Book1_Hoan chinh KH 2012 (o nha)_Bao cao giai ngan quy I 3 4" xfId="15156"/>
    <cellStyle name="1_KH 2007 (theo doi)_Book1_Hoan chinh KH 2012 (o nha)_Bao cao giai ngan quy I 4" xfId="15157"/>
    <cellStyle name="1_KH 2007 (theo doi)_Book1_Hoan chinh KH 2012 (o nha)_Bao cao giai ngan quy I 5" xfId="15158"/>
    <cellStyle name="1_KH 2007 (theo doi)_Book1_Hoan chinh KH 2012 (o nha)_Bao cao giai ngan quy I 6" xfId="15159"/>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3" xfId="15163"/>
    <cellStyle name="1_KH 2007 (theo doi)_Book1_Hoan chinh KH 2012 (o nha)_BC von DTPT 6 thang 2012 2 4" xfId="15164"/>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3" xfId="15167"/>
    <cellStyle name="1_KH 2007 (theo doi)_Book1_Hoan chinh KH 2012 (o nha)_BC von DTPT 6 thang 2012 3 4" xfId="15168"/>
    <cellStyle name="1_KH 2007 (theo doi)_Book1_Hoan chinh KH 2012 (o nha)_BC von DTPT 6 thang 2012 4" xfId="15169"/>
    <cellStyle name="1_KH 2007 (theo doi)_Book1_Hoan chinh KH 2012 (o nha)_BC von DTPT 6 thang 2012 5" xfId="15170"/>
    <cellStyle name="1_KH 2007 (theo doi)_Book1_Hoan chinh KH 2012 (o nha)_BC von DTPT 6 thang 2012 6" xfId="15171"/>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3" xfId="15175"/>
    <cellStyle name="1_KH 2007 (theo doi)_Book1_Hoan chinh KH 2012 (o nha)_Bieu du thao QD von ho tro co MT 2 4" xfId="15176"/>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3" xfId="15179"/>
    <cellStyle name="1_KH 2007 (theo doi)_Book1_Hoan chinh KH 2012 (o nha)_Bieu du thao QD von ho tro co MT 3 4" xfId="15180"/>
    <cellStyle name="1_KH 2007 (theo doi)_Book1_Hoan chinh KH 2012 (o nha)_Bieu du thao QD von ho tro co MT 4" xfId="15181"/>
    <cellStyle name="1_KH 2007 (theo doi)_Book1_Hoan chinh KH 2012 (o nha)_Bieu du thao QD von ho tro co MT 5" xfId="15182"/>
    <cellStyle name="1_KH 2007 (theo doi)_Book1_Hoan chinh KH 2012 (o nha)_Bieu du thao QD von ho tro co MT 6" xfId="15183"/>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3" xfId="15187"/>
    <cellStyle name="1_KH 2007 (theo doi)_Book1_Hoan chinh KH 2012 (o nha)_Ke hoach 2012 theo doi (giai ngan 30.6.12) 2 4" xfId="15188"/>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3" xfId="15191"/>
    <cellStyle name="1_KH 2007 (theo doi)_Book1_Hoan chinh KH 2012 (o nha)_Ke hoach 2012 theo doi (giai ngan 30.6.12) 3 4" xfId="15192"/>
    <cellStyle name="1_KH 2007 (theo doi)_Book1_Hoan chinh KH 2012 (o nha)_Ke hoach 2012 theo doi (giai ngan 30.6.12) 4" xfId="15193"/>
    <cellStyle name="1_KH 2007 (theo doi)_Book1_Hoan chinh KH 2012 (o nha)_Ke hoach 2012 theo doi (giai ngan 30.6.12) 5" xfId="15194"/>
    <cellStyle name="1_KH 2007 (theo doi)_Book1_Hoan chinh KH 2012 (o nha)_Ke hoach 2012 theo doi (giai ngan 30.6.12) 6" xfId="15195"/>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3" xfId="15200"/>
    <cellStyle name="1_KH 2007 (theo doi)_Book1_Hoan chinh KH 2012 Von ho tro co MT (chi tiet) 2 4" xfId="15201"/>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3" xfId="15204"/>
    <cellStyle name="1_KH 2007 (theo doi)_Book1_Hoan chinh KH 2012 Von ho tro co MT (chi tiet) 3 4" xfId="15205"/>
    <cellStyle name="1_KH 2007 (theo doi)_Book1_Hoan chinh KH 2012 Von ho tro co MT (chi tiet) 4" xfId="15206"/>
    <cellStyle name="1_KH 2007 (theo doi)_Book1_Hoan chinh KH 2012 Von ho tro co MT (chi tiet) 5" xfId="15207"/>
    <cellStyle name="1_KH 2007 (theo doi)_Book1_Hoan chinh KH 2012 Von ho tro co MT (chi tiet) 6" xfId="15208"/>
    <cellStyle name="1_KH 2007 (theo doi)_Book1_Hoan chinh KH 2012 Von ho tro co MT 10" xfId="15209"/>
    <cellStyle name="1_KH 2007 (theo doi)_Book1_Hoan chinh KH 2012 Von ho tro co MT 10 2" xfId="15210"/>
    <cellStyle name="1_KH 2007 (theo doi)_Book1_Hoan chinh KH 2012 Von ho tro co MT 10 3" xfId="15211"/>
    <cellStyle name="1_KH 2007 (theo doi)_Book1_Hoan chinh KH 2012 Von ho tro co MT 10 4" xfId="15212"/>
    <cellStyle name="1_KH 2007 (theo doi)_Book1_Hoan chinh KH 2012 Von ho tro co MT 11" xfId="15213"/>
    <cellStyle name="1_KH 2007 (theo doi)_Book1_Hoan chinh KH 2012 Von ho tro co MT 11 2" xfId="15214"/>
    <cellStyle name="1_KH 2007 (theo doi)_Book1_Hoan chinh KH 2012 Von ho tro co MT 11 3" xfId="15215"/>
    <cellStyle name="1_KH 2007 (theo doi)_Book1_Hoan chinh KH 2012 Von ho tro co MT 11 4" xfId="15216"/>
    <cellStyle name="1_KH 2007 (theo doi)_Book1_Hoan chinh KH 2012 Von ho tro co MT 12" xfId="15217"/>
    <cellStyle name="1_KH 2007 (theo doi)_Book1_Hoan chinh KH 2012 Von ho tro co MT 12 2" xfId="15218"/>
    <cellStyle name="1_KH 2007 (theo doi)_Book1_Hoan chinh KH 2012 Von ho tro co MT 12 3" xfId="15219"/>
    <cellStyle name="1_KH 2007 (theo doi)_Book1_Hoan chinh KH 2012 Von ho tro co MT 12 4" xfId="15220"/>
    <cellStyle name="1_KH 2007 (theo doi)_Book1_Hoan chinh KH 2012 Von ho tro co MT 13" xfId="15221"/>
    <cellStyle name="1_KH 2007 (theo doi)_Book1_Hoan chinh KH 2012 Von ho tro co MT 13 2" xfId="15222"/>
    <cellStyle name="1_KH 2007 (theo doi)_Book1_Hoan chinh KH 2012 Von ho tro co MT 13 3" xfId="15223"/>
    <cellStyle name="1_KH 2007 (theo doi)_Book1_Hoan chinh KH 2012 Von ho tro co MT 13 4" xfId="15224"/>
    <cellStyle name="1_KH 2007 (theo doi)_Book1_Hoan chinh KH 2012 Von ho tro co MT 14" xfId="15225"/>
    <cellStyle name="1_KH 2007 (theo doi)_Book1_Hoan chinh KH 2012 Von ho tro co MT 14 2" xfId="15226"/>
    <cellStyle name="1_KH 2007 (theo doi)_Book1_Hoan chinh KH 2012 Von ho tro co MT 14 3" xfId="15227"/>
    <cellStyle name="1_KH 2007 (theo doi)_Book1_Hoan chinh KH 2012 Von ho tro co MT 14 4" xfId="15228"/>
    <cellStyle name="1_KH 2007 (theo doi)_Book1_Hoan chinh KH 2012 Von ho tro co MT 15" xfId="15229"/>
    <cellStyle name="1_KH 2007 (theo doi)_Book1_Hoan chinh KH 2012 Von ho tro co MT 15 2" xfId="15230"/>
    <cellStyle name="1_KH 2007 (theo doi)_Book1_Hoan chinh KH 2012 Von ho tro co MT 15 3" xfId="15231"/>
    <cellStyle name="1_KH 2007 (theo doi)_Book1_Hoan chinh KH 2012 Von ho tro co MT 15 4" xfId="15232"/>
    <cellStyle name="1_KH 2007 (theo doi)_Book1_Hoan chinh KH 2012 Von ho tro co MT 16" xfId="15233"/>
    <cellStyle name="1_KH 2007 (theo doi)_Book1_Hoan chinh KH 2012 Von ho tro co MT 16 2" xfId="15234"/>
    <cellStyle name="1_KH 2007 (theo doi)_Book1_Hoan chinh KH 2012 Von ho tro co MT 16 3" xfId="15235"/>
    <cellStyle name="1_KH 2007 (theo doi)_Book1_Hoan chinh KH 2012 Von ho tro co MT 16 4" xfId="15236"/>
    <cellStyle name="1_KH 2007 (theo doi)_Book1_Hoan chinh KH 2012 Von ho tro co MT 17" xfId="15237"/>
    <cellStyle name="1_KH 2007 (theo doi)_Book1_Hoan chinh KH 2012 Von ho tro co MT 17 2" xfId="15238"/>
    <cellStyle name="1_KH 2007 (theo doi)_Book1_Hoan chinh KH 2012 Von ho tro co MT 17 3" xfId="15239"/>
    <cellStyle name="1_KH 2007 (theo doi)_Book1_Hoan chinh KH 2012 Von ho tro co MT 17 4" xfId="15240"/>
    <cellStyle name="1_KH 2007 (theo doi)_Book1_Hoan chinh KH 2012 Von ho tro co MT 18" xfId="15241"/>
    <cellStyle name="1_KH 2007 (theo doi)_Book1_Hoan chinh KH 2012 Von ho tro co MT 19" xfId="15242"/>
    <cellStyle name="1_KH 2007 (theo doi)_Book1_Hoan chinh KH 2012 Von ho tro co MT 2" xfId="15243"/>
    <cellStyle name="1_KH 2007 (theo doi)_Book1_Hoan chinh KH 2012 Von ho tro co MT 2 2" xfId="15244"/>
    <cellStyle name="1_KH 2007 (theo doi)_Book1_Hoan chinh KH 2012 Von ho tro co MT 2 3" xfId="15245"/>
    <cellStyle name="1_KH 2007 (theo doi)_Book1_Hoan chinh KH 2012 Von ho tro co MT 2 4" xfId="15246"/>
    <cellStyle name="1_KH 2007 (theo doi)_Book1_Hoan chinh KH 2012 Von ho tro co MT 20" xfId="15247"/>
    <cellStyle name="1_KH 2007 (theo doi)_Book1_Hoan chinh KH 2012 Von ho tro co MT 3" xfId="15248"/>
    <cellStyle name="1_KH 2007 (theo doi)_Book1_Hoan chinh KH 2012 Von ho tro co MT 3 2" xfId="15249"/>
    <cellStyle name="1_KH 2007 (theo doi)_Book1_Hoan chinh KH 2012 Von ho tro co MT 3 3" xfId="15250"/>
    <cellStyle name="1_KH 2007 (theo doi)_Book1_Hoan chinh KH 2012 Von ho tro co MT 3 4" xfId="15251"/>
    <cellStyle name="1_KH 2007 (theo doi)_Book1_Hoan chinh KH 2012 Von ho tro co MT 4" xfId="15252"/>
    <cellStyle name="1_KH 2007 (theo doi)_Book1_Hoan chinh KH 2012 Von ho tro co MT 4 2" xfId="15253"/>
    <cellStyle name="1_KH 2007 (theo doi)_Book1_Hoan chinh KH 2012 Von ho tro co MT 4 3" xfId="15254"/>
    <cellStyle name="1_KH 2007 (theo doi)_Book1_Hoan chinh KH 2012 Von ho tro co MT 4 4" xfId="15255"/>
    <cellStyle name="1_KH 2007 (theo doi)_Book1_Hoan chinh KH 2012 Von ho tro co MT 5" xfId="15256"/>
    <cellStyle name="1_KH 2007 (theo doi)_Book1_Hoan chinh KH 2012 Von ho tro co MT 5 2" xfId="15257"/>
    <cellStyle name="1_KH 2007 (theo doi)_Book1_Hoan chinh KH 2012 Von ho tro co MT 5 3" xfId="15258"/>
    <cellStyle name="1_KH 2007 (theo doi)_Book1_Hoan chinh KH 2012 Von ho tro co MT 5 4" xfId="15259"/>
    <cellStyle name="1_KH 2007 (theo doi)_Book1_Hoan chinh KH 2012 Von ho tro co MT 6" xfId="15260"/>
    <cellStyle name="1_KH 2007 (theo doi)_Book1_Hoan chinh KH 2012 Von ho tro co MT 6 2" xfId="15261"/>
    <cellStyle name="1_KH 2007 (theo doi)_Book1_Hoan chinh KH 2012 Von ho tro co MT 6 3" xfId="15262"/>
    <cellStyle name="1_KH 2007 (theo doi)_Book1_Hoan chinh KH 2012 Von ho tro co MT 6 4" xfId="15263"/>
    <cellStyle name="1_KH 2007 (theo doi)_Book1_Hoan chinh KH 2012 Von ho tro co MT 7" xfId="15264"/>
    <cellStyle name="1_KH 2007 (theo doi)_Book1_Hoan chinh KH 2012 Von ho tro co MT 7 2" xfId="15265"/>
    <cellStyle name="1_KH 2007 (theo doi)_Book1_Hoan chinh KH 2012 Von ho tro co MT 7 3" xfId="15266"/>
    <cellStyle name="1_KH 2007 (theo doi)_Book1_Hoan chinh KH 2012 Von ho tro co MT 7 4" xfId="15267"/>
    <cellStyle name="1_KH 2007 (theo doi)_Book1_Hoan chinh KH 2012 Von ho tro co MT 8" xfId="15268"/>
    <cellStyle name="1_KH 2007 (theo doi)_Book1_Hoan chinh KH 2012 Von ho tro co MT 8 2" xfId="15269"/>
    <cellStyle name="1_KH 2007 (theo doi)_Book1_Hoan chinh KH 2012 Von ho tro co MT 8 3" xfId="15270"/>
    <cellStyle name="1_KH 2007 (theo doi)_Book1_Hoan chinh KH 2012 Von ho tro co MT 8 4" xfId="15271"/>
    <cellStyle name="1_KH 2007 (theo doi)_Book1_Hoan chinh KH 2012 Von ho tro co MT 9" xfId="15272"/>
    <cellStyle name="1_KH 2007 (theo doi)_Book1_Hoan chinh KH 2012 Von ho tro co MT 9 2" xfId="15273"/>
    <cellStyle name="1_KH 2007 (theo doi)_Book1_Hoan chinh KH 2012 Von ho tro co MT 9 3" xfId="15274"/>
    <cellStyle name="1_KH 2007 (theo doi)_Book1_Hoan chinh KH 2012 Von ho tro co MT 9 4" xfId="15275"/>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3" xfId="15279"/>
    <cellStyle name="1_KH 2007 (theo doi)_Book1_Hoan chinh KH 2012 Von ho tro co MT_Bao cao giai ngan quy I 2 4" xfId="15280"/>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3" xfId="15283"/>
    <cellStyle name="1_KH 2007 (theo doi)_Book1_Hoan chinh KH 2012 Von ho tro co MT_Bao cao giai ngan quy I 3 4" xfId="15284"/>
    <cellStyle name="1_KH 2007 (theo doi)_Book1_Hoan chinh KH 2012 Von ho tro co MT_Bao cao giai ngan quy I 4" xfId="15285"/>
    <cellStyle name="1_KH 2007 (theo doi)_Book1_Hoan chinh KH 2012 Von ho tro co MT_Bao cao giai ngan quy I 5" xfId="15286"/>
    <cellStyle name="1_KH 2007 (theo doi)_Book1_Hoan chinh KH 2012 Von ho tro co MT_Bao cao giai ngan quy I 6" xfId="15287"/>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3" xfId="15291"/>
    <cellStyle name="1_KH 2007 (theo doi)_Book1_Hoan chinh KH 2012 Von ho tro co MT_BC von DTPT 6 thang 2012 2 4" xfId="15292"/>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3" xfId="15295"/>
    <cellStyle name="1_KH 2007 (theo doi)_Book1_Hoan chinh KH 2012 Von ho tro co MT_BC von DTPT 6 thang 2012 3 4" xfId="15296"/>
    <cellStyle name="1_KH 2007 (theo doi)_Book1_Hoan chinh KH 2012 Von ho tro co MT_BC von DTPT 6 thang 2012 4" xfId="15297"/>
    <cellStyle name="1_KH 2007 (theo doi)_Book1_Hoan chinh KH 2012 Von ho tro co MT_BC von DTPT 6 thang 2012 5" xfId="15298"/>
    <cellStyle name="1_KH 2007 (theo doi)_Book1_Hoan chinh KH 2012 Von ho tro co MT_BC von DTPT 6 thang 2012 6" xfId="15299"/>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3" xfId="15303"/>
    <cellStyle name="1_KH 2007 (theo doi)_Book1_Hoan chinh KH 2012 Von ho tro co MT_Bieu du thao QD von ho tro co MT 2 4" xfId="15304"/>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3" xfId="15307"/>
    <cellStyle name="1_KH 2007 (theo doi)_Book1_Hoan chinh KH 2012 Von ho tro co MT_Bieu du thao QD von ho tro co MT 3 4" xfId="15308"/>
    <cellStyle name="1_KH 2007 (theo doi)_Book1_Hoan chinh KH 2012 Von ho tro co MT_Bieu du thao QD von ho tro co MT 4" xfId="15309"/>
    <cellStyle name="1_KH 2007 (theo doi)_Book1_Hoan chinh KH 2012 Von ho tro co MT_Bieu du thao QD von ho tro co MT 5" xfId="15310"/>
    <cellStyle name="1_KH 2007 (theo doi)_Book1_Hoan chinh KH 2012 Von ho tro co MT_Bieu du thao QD von ho tro co MT 6" xfId="15311"/>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3" xfId="15315"/>
    <cellStyle name="1_KH 2007 (theo doi)_Book1_Hoan chinh KH 2012 Von ho tro co MT_Ke hoach 2012 theo doi (giai ngan 30.6.12) 2 4" xfId="15316"/>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3" xfId="15319"/>
    <cellStyle name="1_KH 2007 (theo doi)_Book1_Hoan chinh KH 2012 Von ho tro co MT_Ke hoach 2012 theo doi (giai ngan 30.6.12) 3 4" xfId="15320"/>
    <cellStyle name="1_KH 2007 (theo doi)_Book1_Hoan chinh KH 2012 Von ho tro co MT_Ke hoach 2012 theo doi (giai ngan 30.6.12) 4" xfId="15321"/>
    <cellStyle name="1_KH 2007 (theo doi)_Book1_Hoan chinh KH 2012 Von ho tro co MT_Ke hoach 2012 theo doi (giai ngan 30.6.12) 5" xfId="15322"/>
    <cellStyle name="1_KH 2007 (theo doi)_Book1_Hoan chinh KH 2012 Von ho tro co MT_Ke hoach 2012 theo doi (giai ngan 30.6.12) 6" xfId="15323"/>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3" xfId="15327"/>
    <cellStyle name="1_KH 2007 (theo doi)_Book1_Ke hoach 2012 (theo doi) 2 4" xfId="15328"/>
    <cellStyle name="1_KH 2007 (theo doi)_Book1_Ke hoach 2012 (theo doi) 3" xfId="15329"/>
    <cellStyle name="1_KH 2007 (theo doi)_Book1_Ke hoach 2012 (theo doi) 3 2" xfId="15330"/>
    <cellStyle name="1_KH 2007 (theo doi)_Book1_Ke hoach 2012 (theo doi) 3 3" xfId="15331"/>
    <cellStyle name="1_KH 2007 (theo doi)_Book1_Ke hoach 2012 (theo doi) 3 4" xfId="15332"/>
    <cellStyle name="1_KH 2007 (theo doi)_Book1_Ke hoach 2012 (theo doi) 4" xfId="15333"/>
    <cellStyle name="1_KH 2007 (theo doi)_Book1_Ke hoach 2012 (theo doi) 5" xfId="15334"/>
    <cellStyle name="1_KH 2007 (theo doi)_Book1_Ke hoach 2012 (theo doi) 6" xfId="15335"/>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3" xfId="15339"/>
    <cellStyle name="1_KH 2007 (theo doi)_Book1_Ke hoach 2012 theo doi (giai ngan 30.6.12) 2 4" xfId="15340"/>
    <cellStyle name="1_KH 2007 (theo doi)_Book1_Ke hoach 2012 theo doi (giai ngan 30.6.12) 3" xfId="15341"/>
    <cellStyle name="1_KH 2007 (theo doi)_Book1_Ke hoach 2012 theo doi (giai ngan 30.6.12) 3 2" xfId="15342"/>
    <cellStyle name="1_KH 2007 (theo doi)_Book1_Ke hoach 2012 theo doi (giai ngan 30.6.12) 3 3" xfId="15343"/>
    <cellStyle name="1_KH 2007 (theo doi)_Book1_Ke hoach 2012 theo doi (giai ngan 30.6.12) 3 4" xfId="15344"/>
    <cellStyle name="1_KH 2007 (theo doi)_Book1_Ke hoach 2012 theo doi (giai ngan 30.6.12) 4" xfId="15345"/>
    <cellStyle name="1_KH 2007 (theo doi)_Book1_Ke hoach 2012 theo doi (giai ngan 30.6.12) 5" xfId="15346"/>
    <cellStyle name="1_KH 2007 (theo doi)_Book1_Ke hoach 2012 theo doi (giai ngan 30.6.12) 6" xfId="15347"/>
    <cellStyle name="1_KH 2007 (theo doi)_Chi tieu 5 nam" xfId="15348"/>
    <cellStyle name="1_KH 2007 (theo doi)_Chi tieu 5 nam 2" xfId="15349"/>
    <cellStyle name="1_KH 2007 (theo doi)_Chi tieu 5 nam 2 2" xfId="15350"/>
    <cellStyle name="1_KH 2007 (theo doi)_Chi tieu 5 nam 2 3" xfId="15351"/>
    <cellStyle name="1_KH 2007 (theo doi)_Chi tieu 5 nam 2 4" xfId="15352"/>
    <cellStyle name="1_KH 2007 (theo doi)_Chi tieu 5 nam 3" xfId="15353"/>
    <cellStyle name="1_KH 2007 (theo doi)_Chi tieu 5 nam 4" xfId="15354"/>
    <cellStyle name="1_KH 2007 (theo doi)_Chi tieu 5 nam 5" xfId="15355"/>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3" xfId="15359"/>
    <cellStyle name="1_KH 2007 (theo doi)_Chi tieu 5 nam_BC cong trinh trong diem 2 4" xfId="15360"/>
    <cellStyle name="1_KH 2007 (theo doi)_Chi tieu 5 nam_BC cong trinh trong diem 3" xfId="15361"/>
    <cellStyle name="1_KH 2007 (theo doi)_Chi tieu 5 nam_BC cong trinh trong diem 4" xfId="15362"/>
    <cellStyle name="1_KH 2007 (theo doi)_Chi tieu 5 nam_BC cong trinh trong diem 5" xfId="15363"/>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3" xfId="15367"/>
    <cellStyle name="1_KH 2007 (theo doi)_Chi tieu 5 nam_BC cong trinh trong diem_BC von DTPT 6 thang 2012 2 4" xfId="15368"/>
    <cellStyle name="1_KH 2007 (theo doi)_Chi tieu 5 nam_BC cong trinh trong diem_BC von DTPT 6 thang 2012 3" xfId="15369"/>
    <cellStyle name="1_KH 2007 (theo doi)_Chi tieu 5 nam_BC cong trinh trong diem_BC von DTPT 6 thang 2012 4" xfId="15370"/>
    <cellStyle name="1_KH 2007 (theo doi)_Chi tieu 5 nam_BC cong trinh trong diem_BC von DTPT 6 thang 2012 5" xfId="15371"/>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3" xfId="15375"/>
    <cellStyle name="1_KH 2007 (theo doi)_Chi tieu 5 nam_BC cong trinh trong diem_Bieu du thao QD von ho tro co MT 2 4" xfId="15376"/>
    <cellStyle name="1_KH 2007 (theo doi)_Chi tieu 5 nam_BC cong trinh trong diem_Bieu du thao QD von ho tro co MT 3" xfId="15377"/>
    <cellStyle name="1_KH 2007 (theo doi)_Chi tieu 5 nam_BC cong trinh trong diem_Bieu du thao QD von ho tro co MT 4" xfId="15378"/>
    <cellStyle name="1_KH 2007 (theo doi)_Chi tieu 5 nam_BC cong trinh trong diem_Bieu du thao QD von ho tro co MT 5" xfId="15379"/>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3" xfId="15383"/>
    <cellStyle name="1_KH 2007 (theo doi)_Chi tieu 5 nam_BC cong trinh trong diem_Ke hoach 2012 (theo doi) 2 4" xfId="15384"/>
    <cellStyle name="1_KH 2007 (theo doi)_Chi tieu 5 nam_BC cong trinh trong diem_Ke hoach 2012 (theo doi) 3" xfId="15385"/>
    <cellStyle name="1_KH 2007 (theo doi)_Chi tieu 5 nam_BC cong trinh trong diem_Ke hoach 2012 (theo doi) 4" xfId="15386"/>
    <cellStyle name="1_KH 2007 (theo doi)_Chi tieu 5 nam_BC cong trinh trong diem_Ke hoach 2012 (theo doi) 5" xfId="15387"/>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3" xfId="15391"/>
    <cellStyle name="1_KH 2007 (theo doi)_Chi tieu 5 nam_BC cong trinh trong diem_Ke hoach 2012 theo doi (giai ngan 30.6.12) 2 4" xfId="15392"/>
    <cellStyle name="1_KH 2007 (theo doi)_Chi tieu 5 nam_BC cong trinh trong diem_Ke hoach 2012 theo doi (giai ngan 30.6.12) 3" xfId="15393"/>
    <cellStyle name="1_KH 2007 (theo doi)_Chi tieu 5 nam_BC cong trinh trong diem_Ke hoach 2012 theo doi (giai ngan 30.6.12) 4" xfId="15394"/>
    <cellStyle name="1_KH 2007 (theo doi)_Chi tieu 5 nam_BC cong trinh trong diem_Ke hoach 2012 theo doi (giai ngan 30.6.12) 5" xfId="15395"/>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3" xfId="15399"/>
    <cellStyle name="1_KH 2007 (theo doi)_Chi tieu 5 nam_BC von DTPT 6 thang 2012 2 4" xfId="15400"/>
    <cellStyle name="1_KH 2007 (theo doi)_Chi tieu 5 nam_BC von DTPT 6 thang 2012 3" xfId="15401"/>
    <cellStyle name="1_KH 2007 (theo doi)_Chi tieu 5 nam_BC von DTPT 6 thang 2012 4" xfId="15402"/>
    <cellStyle name="1_KH 2007 (theo doi)_Chi tieu 5 nam_BC von DTPT 6 thang 2012 5" xfId="15403"/>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3" xfId="15407"/>
    <cellStyle name="1_KH 2007 (theo doi)_Chi tieu 5 nam_Bieu du thao QD von ho tro co MT 2 4" xfId="15408"/>
    <cellStyle name="1_KH 2007 (theo doi)_Chi tieu 5 nam_Bieu du thao QD von ho tro co MT 3" xfId="15409"/>
    <cellStyle name="1_KH 2007 (theo doi)_Chi tieu 5 nam_Bieu du thao QD von ho tro co MT 4" xfId="15410"/>
    <cellStyle name="1_KH 2007 (theo doi)_Chi tieu 5 nam_Bieu du thao QD von ho tro co MT 5" xfId="15411"/>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3" xfId="15415"/>
    <cellStyle name="1_KH 2007 (theo doi)_Chi tieu 5 nam_Ke hoach 2012 (theo doi) 2 4" xfId="15416"/>
    <cellStyle name="1_KH 2007 (theo doi)_Chi tieu 5 nam_Ke hoach 2012 (theo doi) 3" xfId="15417"/>
    <cellStyle name="1_KH 2007 (theo doi)_Chi tieu 5 nam_Ke hoach 2012 (theo doi) 4" xfId="15418"/>
    <cellStyle name="1_KH 2007 (theo doi)_Chi tieu 5 nam_Ke hoach 2012 (theo doi) 5" xfId="15419"/>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3" xfId="15423"/>
    <cellStyle name="1_KH 2007 (theo doi)_Chi tieu 5 nam_Ke hoach 2012 theo doi (giai ngan 30.6.12) 2 4" xfId="15424"/>
    <cellStyle name="1_KH 2007 (theo doi)_Chi tieu 5 nam_Ke hoach 2012 theo doi (giai ngan 30.6.12) 3" xfId="15425"/>
    <cellStyle name="1_KH 2007 (theo doi)_Chi tieu 5 nam_Ke hoach 2012 theo doi (giai ngan 30.6.12) 4" xfId="15426"/>
    <cellStyle name="1_KH 2007 (theo doi)_Chi tieu 5 nam_Ke hoach 2012 theo doi (giai ngan 30.6.12) 5" xfId="15427"/>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3" xfId="15431"/>
    <cellStyle name="1_KH 2007 (theo doi)_Chi tieu 5 nam_pvhung.skhdt 20117113152041 Danh muc cong trinh trong diem 2 4" xfId="15432"/>
    <cellStyle name="1_KH 2007 (theo doi)_Chi tieu 5 nam_pvhung.skhdt 20117113152041 Danh muc cong trinh trong diem 3" xfId="15433"/>
    <cellStyle name="1_KH 2007 (theo doi)_Chi tieu 5 nam_pvhung.skhdt 20117113152041 Danh muc cong trinh trong diem 4" xfId="15434"/>
    <cellStyle name="1_KH 2007 (theo doi)_Chi tieu 5 nam_pvhung.skhdt 20117113152041 Danh muc cong trinh trong diem 5" xfId="15435"/>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3" xfId="15439"/>
    <cellStyle name="1_KH 2007 (theo doi)_Chi tieu 5 nam_pvhung.skhdt 20117113152041 Danh muc cong trinh trong diem_BC von DTPT 6 thang 2012 2 4" xfId="15440"/>
    <cellStyle name="1_KH 2007 (theo doi)_Chi tieu 5 nam_pvhung.skhdt 20117113152041 Danh muc cong trinh trong diem_BC von DTPT 6 thang 2012 3" xfId="15441"/>
    <cellStyle name="1_KH 2007 (theo doi)_Chi tieu 5 nam_pvhung.skhdt 20117113152041 Danh muc cong trinh trong diem_BC von DTPT 6 thang 2012 4" xfId="15442"/>
    <cellStyle name="1_KH 2007 (theo doi)_Chi tieu 5 nam_pvhung.skhdt 20117113152041 Danh muc cong trinh trong diem_BC von DTPT 6 thang 2012 5" xfId="15443"/>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5" xfId="15451"/>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3" xfId="15455"/>
    <cellStyle name="1_KH 2007 (theo doi)_Chi tieu 5 nam_pvhung.skhdt 20117113152041 Danh muc cong trinh trong diem_Ke hoach 2012 (theo doi) 2 4" xfId="15456"/>
    <cellStyle name="1_KH 2007 (theo doi)_Chi tieu 5 nam_pvhung.skhdt 20117113152041 Danh muc cong trinh trong diem_Ke hoach 2012 (theo doi) 3" xfId="15457"/>
    <cellStyle name="1_KH 2007 (theo doi)_Chi tieu 5 nam_pvhung.skhdt 20117113152041 Danh muc cong trinh trong diem_Ke hoach 2012 (theo doi) 4" xfId="15458"/>
    <cellStyle name="1_KH 2007 (theo doi)_Chi tieu 5 nam_pvhung.skhdt 20117113152041 Danh muc cong trinh trong diem_Ke hoach 2012 (theo doi) 5" xfId="15459"/>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5" xfId="15467"/>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3" xfId="15471"/>
    <cellStyle name="1_KH 2007 (theo doi)_Dang ky phan khai von ODA (gui Bo) 2 4" xfId="15472"/>
    <cellStyle name="1_KH 2007 (theo doi)_Dang ky phan khai von ODA (gui Bo) 3" xfId="15473"/>
    <cellStyle name="1_KH 2007 (theo doi)_Dang ky phan khai von ODA (gui Bo) 4" xfId="15474"/>
    <cellStyle name="1_KH 2007 (theo doi)_Dang ky phan khai von ODA (gui Bo) 5" xfId="15475"/>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3" xfId="15479"/>
    <cellStyle name="1_KH 2007 (theo doi)_Dang ky phan khai von ODA (gui Bo)_BC von DTPT 6 thang 2012 2 4" xfId="15480"/>
    <cellStyle name="1_KH 2007 (theo doi)_Dang ky phan khai von ODA (gui Bo)_BC von DTPT 6 thang 2012 3" xfId="15481"/>
    <cellStyle name="1_KH 2007 (theo doi)_Dang ky phan khai von ODA (gui Bo)_BC von DTPT 6 thang 2012 4" xfId="15482"/>
    <cellStyle name="1_KH 2007 (theo doi)_Dang ky phan khai von ODA (gui Bo)_BC von DTPT 6 thang 2012 5" xfId="15483"/>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3" xfId="15487"/>
    <cellStyle name="1_KH 2007 (theo doi)_Dang ky phan khai von ODA (gui Bo)_Bieu du thao QD von ho tro co MT 2 4" xfId="15488"/>
    <cellStyle name="1_KH 2007 (theo doi)_Dang ky phan khai von ODA (gui Bo)_Bieu du thao QD von ho tro co MT 3" xfId="15489"/>
    <cellStyle name="1_KH 2007 (theo doi)_Dang ky phan khai von ODA (gui Bo)_Bieu du thao QD von ho tro co MT 4" xfId="15490"/>
    <cellStyle name="1_KH 2007 (theo doi)_Dang ky phan khai von ODA (gui Bo)_Bieu du thao QD von ho tro co MT 5" xfId="15491"/>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3" xfId="15495"/>
    <cellStyle name="1_KH 2007 (theo doi)_Dang ky phan khai von ODA (gui Bo)_Ke hoach 2012 theo doi (giai ngan 30.6.12) 2 4" xfId="15496"/>
    <cellStyle name="1_KH 2007 (theo doi)_Dang ky phan khai von ODA (gui Bo)_Ke hoach 2012 theo doi (giai ngan 30.6.12) 3" xfId="15497"/>
    <cellStyle name="1_KH 2007 (theo doi)_Dang ky phan khai von ODA (gui Bo)_Ke hoach 2012 theo doi (giai ngan 30.6.12) 4" xfId="15498"/>
    <cellStyle name="1_KH 2007 (theo doi)_Dang ky phan khai von ODA (gui Bo)_Ke hoach 2012 theo doi (giai ngan 30.6.12) 5" xfId="15499"/>
    <cellStyle name="1_KH 2007 (theo doi)_DK bo tri lai (chinh thuc)" xfId="15500"/>
    <cellStyle name="1_KH 2007 (theo doi)_DK bo tri lai (chinh thuc) 2" xfId="15501"/>
    <cellStyle name="1_KH 2007 (theo doi)_DK bo tri lai (chinh thuc) 2 2" xfId="15502"/>
    <cellStyle name="1_KH 2007 (theo doi)_DK bo tri lai (chinh thuc) 2 3" xfId="15503"/>
    <cellStyle name="1_KH 2007 (theo doi)_DK bo tri lai (chinh thuc) 2 4" xfId="15504"/>
    <cellStyle name="1_KH 2007 (theo doi)_DK bo tri lai (chinh thuc) 3" xfId="15505"/>
    <cellStyle name="1_KH 2007 (theo doi)_DK bo tri lai (chinh thuc) 3 2" xfId="15506"/>
    <cellStyle name="1_KH 2007 (theo doi)_DK bo tri lai (chinh thuc) 3 3" xfId="15507"/>
    <cellStyle name="1_KH 2007 (theo doi)_DK bo tri lai (chinh thuc) 3 4" xfId="15508"/>
    <cellStyle name="1_KH 2007 (theo doi)_DK bo tri lai (chinh thuc) 4" xfId="15509"/>
    <cellStyle name="1_KH 2007 (theo doi)_DK bo tri lai (chinh thuc) 5" xfId="15510"/>
    <cellStyle name="1_KH 2007 (theo doi)_DK bo tri lai (chinh thuc) 6" xfId="15511"/>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3" xfId="15515"/>
    <cellStyle name="1_KH 2007 (theo doi)_DK bo tri lai (chinh thuc)_BC von DTPT 6 thang 2012 2 4" xfId="15516"/>
    <cellStyle name="1_KH 2007 (theo doi)_DK bo tri lai (chinh thuc)_BC von DTPT 6 thang 2012 3" xfId="15517"/>
    <cellStyle name="1_KH 2007 (theo doi)_DK bo tri lai (chinh thuc)_BC von DTPT 6 thang 2012 3 2" xfId="15518"/>
    <cellStyle name="1_KH 2007 (theo doi)_DK bo tri lai (chinh thuc)_BC von DTPT 6 thang 2012 3 3" xfId="15519"/>
    <cellStyle name="1_KH 2007 (theo doi)_DK bo tri lai (chinh thuc)_BC von DTPT 6 thang 2012 3 4" xfId="15520"/>
    <cellStyle name="1_KH 2007 (theo doi)_DK bo tri lai (chinh thuc)_BC von DTPT 6 thang 2012 4" xfId="15521"/>
    <cellStyle name="1_KH 2007 (theo doi)_DK bo tri lai (chinh thuc)_BC von DTPT 6 thang 2012 5" xfId="15522"/>
    <cellStyle name="1_KH 2007 (theo doi)_DK bo tri lai (chinh thuc)_BC von DTPT 6 thang 2012 6" xfId="15523"/>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3" xfId="15527"/>
    <cellStyle name="1_KH 2007 (theo doi)_DK bo tri lai (chinh thuc)_Bieu du thao QD von ho tro co MT 2 4" xfId="15528"/>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3" xfId="15531"/>
    <cellStyle name="1_KH 2007 (theo doi)_DK bo tri lai (chinh thuc)_Bieu du thao QD von ho tro co MT 3 4" xfId="15532"/>
    <cellStyle name="1_KH 2007 (theo doi)_DK bo tri lai (chinh thuc)_Bieu du thao QD von ho tro co MT 4" xfId="15533"/>
    <cellStyle name="1_KH 2007 (theo doi)_DK bo tri lai (chinh thuc)_Bieu du thao QD von ho tro co MT 5" xfId="15534"/>
    <cellStyle name="1_KH 2007 (theo doi)_DK bo tri lai (chinh thuc)_Bieu du thao QD von ho tro co MT 6" xfId="15535"/>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3" xfId="15539"/>
    <cellStyle name="1_KH 2007 (theo doi)_DK bo tri lai (chinh thuc)_Hoan chinh KH 2012 (o nha) 2 4" xfId="15540"/>
    <cellStyle name="1_KH 2007 (theo doi)_DK bo tri lai (chinh thuc)_Hoan chinh KH 2012 (o nha) 3" xfId="15541"/>
    <cellStyle name="1_KH 2007 (theo doi)_DK bo tri lai (chinh thuc)_Hoan chinh KH 2012 (o nha) 3 2" xfId="15542"/>
    <cellStyle name="1_KH 2007 (theo doi)_DK bo tri lai (chinh thuc)_Hoan chinh KH 2012 (o nha) 3 3" xfId="15543"/>
    <cellStyle name="1_KH 2007 (theo doi)_DK bo tri lai (chinh thuc)_Hoan chinh KH 2012 (o nha) 3 4" xfId="15544"/>
    <cellStyle name="1_KH 2007 (theo doi)_DK bo tri lai (chinh thuc)_Hoan chinh KH 2012 (o nha) 4" xfId="15545"/>
    <cellStyle name="1_KH 2007 (theo doi)_DK bo tri lai (chinh thuc)_Hoan chinh KH 2012 (o nha) 5" xfId="15546"/>
    <cellStyle name="1_KH 2007 (theo doi)_DK bo tri lai (chinh thuc)_Hoan chinh KH 2012 (o nha) 6" xfId="15547"/>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3" xfId="15551"/>
    <cellStyle name="1_KH 2007 (theo doi)_DK bo tri lai (chinh thuc)_Hoan chinh KH 2012 (o nha)_Bao cao giai ngan quy I 2 4" xfId="15552"/>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3" xfId="15555"/>
    <cellStyle name="1_KH 2007 (theo doi)_DK bo tri lai (chinh thuc)_Hoan chinh KH 2012 (o nha)_Bao cao giai ngan quy I 3 4" xfId="15556"/>
    <cellStyle name="1_KH 2007 (theo doi)_DK bo tri lai (chinh thuc)_Hoan chinh KH 2012 (o nha)_Bao cao giai ngan quy I 4" xfId="15557"/>
    <cellStyle name="1_KH 2007 (theo doi)_DK bo tri lai (chinh thuc)_Hoan chinh KH 2012 (o nha)_Bao cao giai ngan quy I 5" xfId="15558"/>
    <cellStyle name="1_KH 2007 (theo doi)_DK bo tri lai (chinh thuc)_Hoan chinh KH 2012 (o nha)_Bao cao giai ngan quy I 6" xfId="15559"/>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3" xfId="15563"/>
    <cellStyle name="1_KH 2007 (theo doi)_DK bo tri lai (chinh thuc)_Hoan chinh KH 2012 (o nha)_BC von DTPT 6 thang 2012 2 4" xfId="15564"/>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3" xfId="15567"/>
    <cellStyle name="1_KH 2007 (theo doi)_DK bo tri lai (chinh thuc)_Hoan chinh KH 2012 (o nha)_BC von DTPT 6 thang 2012 3 4" xfId="15568"/>
    <cellStyle name="1_KH 2007 (theo doi)_DK bo tri lai (chinh thuc)_Hoan chinh KH 2012 (o nha)_BC von DTPT 6 thang 2012 4" xfId="15569"/>
    <cellStyle name="1_KH 2007 (theo doi)_DK bo tri lai (chinh thuc)_Hoan chinh KH 2012 (o nha)_BC von DTPT 6 thang 2012 5" xfId="15570"/>
    <cellStyle name="1_KH 2007 (theo doi)_DK bo tri lai (chinh thuc)_Hoan chinh KH 2012 (o nha)_BC von DTPT 6 thang 2012 6" xfId="15571"/>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3" xfId="15575"/>
    <cellStyle name="1_KH 2007 (theo doi)_DK bo tri lai (chinh thuc)_Hoan chinh KH 2012 (o nha)_Bieu du thao QD von ho tro co MT 2 4" xfId="15576"/>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3" xfId="15579"/>
    <cellStyle name="1_KH 2007 (theo doi)_DK bo tri lai (chinh thuc)_Hoan chinh KH 2012 (o nha)_Bieu du thao QD von ho tro co MT 3 4" xfId="15580"/>
    <cellStyle name="1_KH 2007 (theo doi)_DK bo tri lai (chinh thuc)_Hoan chinh KH 2012 (o nha)_Bieu du thao QD von ho tro co MT 4" xfId="15581"/>
    <cellStyle name="1_KH 2007 (theo doi)_DK bo tri lai (chinh thuc)_Hoan chinh KH 2012 (o nha)_Bieu du thao QD von ho tro co MT 5" xfId="15582"/>
    <cellStyle name="1_KH 2007 (theo doi)_DK bo tri lai (chinh thuc)_Hoan chinh KH 2012 (o nha)_Bieu du thao QD von ho tro co MT 6" xfId="15583"/>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3" xfId="15587"/>
    <cellStyle name="1_KH 2007 (theo doi)_DK bo tri lai (chinh thuc)_Hoan chinh KH 2012 (o nha)_Ke hoach 2012 theo doi (giai ngan 30.6.12) 2 4" xfId="15588"/>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3" xfId="15591"/>
    <cellStyle name="1_KH 2007 (theo doi)_DK bo tri lai (chinh thuc)_Hoan chinh KH 2012 (o nha)_Ke hoach 2012 theo doi (giai ngan 30.6.12) 3 4" xfId="15592"/>
    <cellStyle name="1_KH 2007 (theo doi)_DK bo tri lai (chinh thuc)_Hoan chinh KH 2012 (o nha)_Ke hoach 2012 theo doi (giai ngan 30.6.12) 4" xfId="15593"/>
    <cellStyle name="1_KH 2007 (theo doi)_DK bo tri lai (chinh thuc)_Hoan chinh KH 2012 (o nha)_Ke hoach 2012 theo doi (giai ngan 30.6.12) 5" xfId="15594"/>
    <cellStyle name="1_KH 2007 (theo doi)_DK bo tri lai (chinh thuc)_Hoan chinh KH 2012 (o nha)_Ke hoach 2012 theo doi (giai ngan 30.6.12) 6" xfId="15595"/>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3" xfId="15600"/>
    <cellStyle name="1_KH 2007 (theo doi)_DK bo tri lai (chinh thuc)_Hoan chinh KH 2012 Von ho tro co MT (chi tiet) 2 4" xfId="15601"/>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3" xfId="15604"/>
    <cellStyle name="1_KH 2007 (theo doi)_DK bo tri lai (chinh thuc)_Hoan chinh KH 2012 Von ho tro co MT (chi tiet) 3 4" xfId="15605"/>
    <cellStyle name="1_KH 2007 (theo doi)_DK bo tri lai (chinh thuc)_Hoan chinh KH 2012 Von ho tro co MT (chi tiet) 4" xfId="15606"/>
    <cellStyle name="1_KH 2007 (theo doi)_DK bo tri lai (chinh thuc)_Hoan chinh KH 2012 Von ho tro co MT (chi tiet) 5" xfId="15607"/>
    <cellStyle name="1_KH 2007 (theo doi)_DK bo tri lai (chinh thuc)_Hoan chinh KH 2012 Von ho tro co MT (chi tiet) 6" xfId="15608"/>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3" xfId="15611"/>
    <cellStyle name="1_KH 2007 (theo doi)_DK bo tri lai (chinh thuc)_Hoan chinh KH 2012 Von ho tro co MT 10 4" xfId="15612"/>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3" xfId="15615"/>
    <cellStyle name="1_KH 2007 (theo doi)_DK bo tri lai (chinh thuc)_Hoan chinh KH 2012 Von ho tro co MT 11 4" xfId="15616"/>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3" xfId="15619"/>
    <cellStyle name="1_KH 2007 (theo doi)_DK bo tri lai (chinh thuc)_Hoan chinh KH 2012 Von ho tro co MT 12 4" xfId="15620"/>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3" xfId="15623"/>
    <cellStyle name="1_KH 2007 (theo doi)_DK bo tri lai (chinh thuc)_Hoan chinh KH 2012 Von ho tro co MT 13 4" xfId="15624"/>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3" xfId="15627"/>
    <cellStyle name="1_KH 2007 (theo doi)_DK bo tri lai (chinh thuc)_Hoan chinh KH 2012 Von ho tro co MT 14 4" xfId="15628"/>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3" xfId="15631"/>
    <cellStyle name="1_KH 2007 (theo doi)_DK bo tri lai (chinh thuc)_Hoan chinh KH 2012 Von ho tro co MT 15 4" xfId="15632"/>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3" xfId="15635"/>
    <cellStyle name="1_KH 2007 (theo doi)_DK bo tri lai (chinh thuc)_Hoan chinh KH 2012 Von ho tro co MT 16 4" xfId="15636"/>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3" xfId="15639"/>
    <cellStyle name="1_KH 2007 (theo doi)_DK bo tri lai (chinh thuc)_Hoan chinh KH 2012 Von ho tro co MT 17 4" xfId="15640"/>
    <cellStyle name="1_KH 2007 (theo doi)_DK bo tri lai (chinh thuc)_Hoan chinh KH 2012 Von ho tro co MT 18" xfId="15641"/>
    <cellStyle name="1_KH 2007 (theo doi)_DK bo tri lai (chinh thuc)_Hoan chinh KH 2012 Von ho tro co MT 19" xfId="15642"/>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3" xfId="15645"/>
    <cellStyle name="1_KH 2007 (theo doi)_DK bo tri lai (chinh thuc)_Hoan chinh KH 2012 Von ho tro co MT 2 4" xfId="15646"/>
    <cellStyle name="1_KH 2007 (theo doi)_DK bo tri lai (chinh thuc)_Hoan chinh KH 2012 Von ho tro co MT 20" xfId="15647"/>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3" xfId="15650"/>
    <cellStyle name="1_KH 2007 (theo doi)_DK bo tri lai (chinh thuc)_Hoan chinh KH 2012 Von ho tro co MT 3 4" xfId="15651"/>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3" xfId="15654"/>
    <cellStyle name="1_KH 2007 (theo doi)_DK bo tri lai (chinh thuc)_Hoan chinh KH 2012 Von ho tro co MT 4 4" xfId="15655"/>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3" xfId="15658"/>
    <cellStyle name="1_KH 2007 (theo doi)_DK bo tri lai (chinh thuc)_Hoan chinh KH 2012 Von ho tro co MT 5 4" xfId="15659"/>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3" xfId="15662"/>
    <cellStyle name="1_KH 2007 (theo doi)_DK bo tri lai (chinh thuc)_Hoan chinh KH 2012 Von ho tro co MT 6 4" xfId="15663"/>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3" xfId="15666"/>
    <cellStyle name="1_KH 2007 (theo doi)_DK bo tri lai (chinh thuc)_Hoan chinh KH 2012 Von ho tro co MT 7 4" xfId="15667"/>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3" xfId="15670"/>
    <cellStyle name="1_KH 2007 (theo doi)_DK bo tri lai (chinh thuc)_Hoan chinh KH 2012 Von ho tro co MT 8 4" xfId="15671"/>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3" xfId="15674"/>
    <cellStyle name="1_KH 2007 (theo doi)_DK bo tri lai (chinh thuc)_Hoan chinh KH 2012 Von ho tro co MT 9 4" xfId="15675"/>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3" xfId="15679"/>
    <cellStyle name="1_KH 2007 (theo doi)_DK bo tri lai (chinh thuc)_Hoan chinh KH 2012 Von ho tro co MT_Bao cao giai ngan quy I 2 4" xfId="15680"/>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3" xfId="15683"/>
    <cellStyle name="1_KH 2007 (theo doi)_DK bo tri lai (chinh thuc)_Hoan chinh KH 2012 Von ho tro co MT_Bao cao giai ngan quy I 3 4" xfId="15684"/>
    <cellStyle name="1_KH 2007 (theo doi)_DK bo tri lai (chinh thuc)_Hoan chinh KH 2012 Von ho tro co MT_Bao cao giai ngan quy I 4" xfId="15685"/>
    <cellStyle name="1_KH 2007 (theo doi)_DK bo tri lai (chinh thuc)_Hoan chinh KH 2012 Von ho tro co MT_Bao cao giai ngan quy I 5" xfId="15686"/>
    <cellStyle name="1_KH 2007 (theo doi)_DK bo tri lai (chinh thuc)_Hoan chinh KH 2012 Von ho tro co MT_Bao cao giai ngan quy I 6" xfId="15687"/>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3" xfId="15703"/>
    <cellStyle name="1_KH 2007 (theo doi)_DK bo tri lai (chinh thuc)_Hoan chinh KH 2012 Von ho tro co MT_Bieu du thao QD von ho tro co MT 2 4" xfId="15704"/>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3" xfId="15707"/>
    <cellStyle name="1_KH 2007 (theo doi)_DK bo tri lai (chinh thuc)_Hoan chinh KH 2012 Von ho tro co MT_Bieu du thao QD von ho tro co MT 3 4" xfId="15708"/>
    <cellStyle name="1_KH 2007 (theo doi)_DK bo tri lai (chinh thuc)_Hoan chinh KH 2012 Von ho tro co MT_Bieu du thao QD von ho tro co MT 4" xfId="15709"/>
    <cellStyle name="1_KH 2007 (theo doi)_DK bo tri lai (chinh thuc)_Hoan chinh KH 2012 Von ho tro co MT_Bieu du thao QD von ho tro co MT 5" xfId="15710"/>
    <cellStyle name="1_KH 2007 (theo doi)_DK bo tri lai (chinh thuc)_Hoan chinh KH 2012 Von ho tro co MT_Bieu du thao QD von ho tro co MT 6" xfId="15711"/>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4" xfId="15721"/>
    <cellStyle name="1_KH 2007 (theo doi)_DK bo tri lai (chinh thuc)_Hoan chinh KH 2012 Von ho tro co MT_Ke hoach 2012 theo doi (giai ngan 30.6.12) 5" xfId="15722"/>
    <cellStyle name="1_KH 2007 (theo doi)_DK bo tri lai (chinh thuc)_Hoan chinh KH 2012 Von ho tro co MT_Ke hoach 2012 theo doi (giai ngan 30.6.12) 6" xfId="15723"/>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3" xfId="15727"/>
    <cellStyle name="1_KH 2007 (theo doi)_DK bo tri lai (chinh thuc)_Ke hoach 2012 (theo doi) 2 4" xfId="15728"/>
    <cellStyle name="1_KH 2007 (theo doi)_DK bo tri lai (chinh thuc)_Ke hoach 2012 (theo doi) 3" xfId="15729"/>
    <cellStyle name="1_KH 2007 (theo doi)_DK bo tri lai (chinh thuc)_Ke hoach 2012 (theo doi) 3 2" xfId="15730"/>
    <cellStyle name="1_KH 2007 (theo doi)_DK bo tri lai (chinh thuc)_Ke hoach 2012 (theo doi) 3 3" xfId="15731"/>
    <cellStyle name="1_KH 2007 (theo doi)_DK bo tri lai (chinh thuc)_Ke hoach 2012 (theo doi) 3 4" xfId="15732"/>
    <cellStyle name="1_KH 2007 (theo doi)_DK bo tri lai (chinh thuc)_Ke hoach 2012 (theo doi) 4" xfId="15733"/>
    <cellStyle name="1_KH 2007 (theo doi)_DK bo tri lai (chinh thuc)_Ke hoach 2012 (theo doi) 5" xfId="15734"/>
    <cellStyle name="1_KH 2007 (theo doi)_DK bo tri lai (chinh thuc)_Ke hoach 2012 (theo doi) 6" xfId="15735"/>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3" xfId="15739"/>
    <cellStyle name="1_KH 2007 (theo doi)_DK bo tri lai (chinh thuc)_Ke hoach 2012 theo doi (giai ngan 30.6.12) 2 4" xfId="15740"/>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3" xfId="15743"/>
    <cellStyle name="1_KH 2007 (theo doi)_DK bo tri lai (chinh thuc)_Ke hoach 2012 theo doi (giai ngan 30.6.12) 3 4" xfId="15744"/>
    <cellStyle name="1_KH 2007 (theo doi)_DK bo tri lai (chinh thuc)_Ke hoach 2012 theo doi (giai ngan 30.6.12) 4" xfId="15745"/>
    <cellStyle name="1_KH 2007 (theo doi)_DK bo tri lai (chinh thuc)_Ke hoach 2012 theo doi (giai ngan 30.6.12) 5" xfId="15746"/>
    <cellStyle name="1_KH 2007 (theo doi)_DK bo tri lai (chinh thuc)_Ke hoach 2012 theo doi (giai ngan 30.6.12) 6" xfId="15747"/>
    <cellStyle name="1_KH 2007 (theo doi)_Ke hoach 2010 (theo doi)" xfId="15748"/>
    <cellStyle name="1_KH 2007 (theo doi)_Ke hoach 2010 (theo doi) 2" xfId="15749"/>
    <cellStyle name="1_KH 2007 (theo doi)_Ke hoach 2010 (theo doi) 2 2" xfId="15750"/>
    <cellStyle name="1_KH 2007 (theo doi)_Ke hoach 2010 (theo doi) 2 3" xfId="15751"/>
    <cellStyle name="1_KH 2007 (theo doi)_Ke hoach 2010 (theo doi) 2 4" xfId="15752"/>
    <cellStyle name="1_KH 2007 (theo doi)_Ke hoach 2010 (theo doi) 3" xfId="15753"/>
    <cellStyle name="1_KH 2007 (theo doi)_Ke hoach 2010 (theo doi) 4" xfId="15754"/>
    <cellStyle name="1_KH 2007 (theo doi)_Ke hoach 2010 (theo doi) 5" xfId="15755"/>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3" xfId="15759"/>
    <cellStyle name="1_KH 2007 (theo doi)_Ke hoach 2010 (theo doi)_BC von DTPT 6 thang 2012 2 4" xfId="15760"/>
    <cellStyle name="1_KH 2007 (theo doi)_Ke hoach 2010 (theo doi)_BC von DTPT 6 thang 2012 3" xfId="15761"/>
    <cellStyle name="1_KH 2007 (theo doi)_Ke hoach 2010 (theo doi)_BC von DTPT 6 thang 2012 4" xfId="15762"/>
    <cellStyle name="1_KH 2007 (theo doi)_Ke hoach 2010 (theo doi)_BC von DTPT 6 thang 2012 5" xfId="15763"/>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3" xfId="15767"/>
    <cellStyle name="1_KH 2007 (theo doi)_Ke hoach 2010 (theo doi)_Bieu du thao QD von ho tro co MT 2 4" xfId="15768"/>
    <cellStyle name="1_KH 2007 (theo doi)_Ke hoach 2010 (theo doi)_Bieu du thao QD von ho tro co MT 3" xfId="15769"/>
    <cellStyle name="1_KH 2007 (theo doi)_Ke hoach 2010 (theo doi)_Bieu du thao QD von ho tro co MT 4" xfId="15770"/>
    <cellStyle name="1_KH 2007 (theo doi)_Ke hoach 2010 (theo doi)_Bieu du thao QD von ho tro co MT 5" xfId="15771"/>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3" xfId="15775"/>
    <cellStyle name="1_KH 2007 (theo doi)_Ke hoach 2010 (theo doi)_Ke hoach 2012 (theo doi) 2 4" xfId="15776"/>
    <cellStyle name="1_KH 2007 (theo doi)_Ke hoach 2010 (theo doi)_Ke hoach 2012 (theo doi) 3" xfId="15777"/>
    <cellStyle name="1_KH 2007 (theo doi)_Ke hoach 2010 (theo doi)_Ke hoach 2012 (theo doi) 4" xfId="15778"/>
    <cellStyle name="1_KH 2007 (theo doi)_Ke hoach 2010 (theo doi)_Ke hoach 2012 (theo doi) 5" xfId="15779"/>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3" xfId="15783"/>
    <cellStyle name="1_KH 2007 (theo doi)_Ke hoach 2010 (theo doi)_Ke hoach 2012 theo doi (giai ngan 30.6.12) 2 4" xfId="15784"/>
    <cellStyle name="1_KH 2007 (theo doi)_Ke hoach 2010 (theo doi)_Ke hoach 2012 theo doi (giai ngan 30.6.12) 3" xfId="15785"/>
    <cellStyle name="1_KH 2007 (theo doi)_Ke hoach 2010 (theo doi)_Ke hoach 2012 theo doi (giai ngan 30.6.12) 4" xfId="15786"/>
    <cellStyle name="1_KH 2007 (theo doi)_Ke hoach 2010 (theo doi)_Ke hoach 2012 theo doi (giai ngan 30.6.12) 5" xfId="15787"/>
    <cellStyle name="1_KH 2007 (theo doi)_Ke hoach 2012 (theo doi)" xfId="15788"/>
    <cellStyle name="1_KH 2007 (theo doi)_Ke hoach 2012 (theo doi) 2" xfId="15789"/>
    <cellStyle name="1_KH 2007 (theo doi)_Ke hoach 2012 (theo doi) 2 2" xfId="15790"/>
    <cellStyle name="1_KH 2007 (theo doi)_Ke hoach 2012 (theo doi) 2 3" xfId="15791"/>
    <cellStyle name="1_KH 2007 (theo doi)_Ke hoach 2012 (theo doi) 2 4" xfId="15792"/>
    <cellStyle name="1_KH 2007 (theo doi)_Ke hoach 2012 (theo doi) 3" xfId="15793"/>
    <cellStyle name="1_KH 2007 (theo doi)_Ke hoach 2012 (theo doi) 4" xfId="15794"/>
    <cellStyle name="1_KH 2007 (theo doi)_Ke hoach 2012 (theo doi) 5" xfId="15795"/>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3" xfId="15799"/>
    <cellStyle name="1_KH 2007 (theo doi)_Ke hoach 2012 theo doi (giai ngan 30.6.12) 2 4" xfId="15800"/>
    <cellStyle name="1_KH 2007 (theo doi)_Ke hoach 2012 theo doi (giai ngan 30.6.12) 3" xfId="15801"/>
    <cellStyle name="1_KH 2007 (theo doi)_Ke hoach 2012 theo doi (giai ngan 30.6.12) 4" xfId="15802"/>
    <cellStyle name="1_KH 2007 (theo doi)_Ke hoach 2012 theo doi (giai ngan 30.6.12) 5" xfId="15803"/>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3" xfId="15807"/>
    <cellStyle name="1_KH 2007 (theo doi)_Ke hoach nam 2013 nguon MT(theo doi) den 31-5-13 2 4" xfId="15808"/>
    <cellStyle name="1_KH 2007 (theo doi)_Ke hoach nam 2013 nguon MT(theo doi) den 31-5-13 3" xfId="15809"/>
    <cellStyle name="1_KH 2007 (theo doi)_Ke hoach nam 2013 nguon MT(theo doi) den 31-5-13 4" xfId="15810"/>
    <cellStyle name="1_KH 2007 (theo doi)_Ke hoach nam 2013 nguon MT(theo doi) den 31-5-13 5" xfId="15811"/>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3" xfId="15816"/>
    <cellStyle name="1_KH 2007 (theo doi)_pvhung.skhdt 20117113152041 Danh muc cong trinh trong diem 2 2 4" xfId="15817"/>
    <cellStyle name="1_KH 2007 (theo doi)_pvhung.skhdt 20117113152041 Danh muc cong trinh trong diem 2 3" xfId="15818"/>
    <cellStyle name="1_KH 2007 (theo doi)_pvhung.skhdt 20117113152041 Danh muc cong trinh trong diem 2 4" xfId="15819"/>
    <cellStyle name="1_KH 2007 (theo doi)_pvhung.skhdt 20117113152041 Danh muc cong trinh trong diem 2 5" xfId="15820"/>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3" xfId="15823"/>
    <cellStyle name="1_KH 2007 (theo doi)_pvhung.skhdt 20117113152041 Danh muc cong trinh trong diem 3 4" xfId="15824"/>
    <cellStyle name="1_KH 2007 (theo doi)_pvhung.skhdt 20117113152041 Danh muc cong trinh trong diem 4" xfId="15825"/>
    <cellStyle name="1_KH 2007 (theo doi)_pvhung.skhdt 20117113152041 Danh muc cong trinh trong diem 5" xfId="15826"/>
    <cellStyle name="1_KH 2007 (theo doi)_pvhung.skhdt 20117113152041 Danh muc cong trinh trong diem 6" xfId="15827"/>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3" xfId="15832"/>
    <cellStyle name="1_KH 2007 (theo doi)_pvhung.skhdt 20117113152041 Danh muc cong trinh trong diem_BC von DTPT 6 thang 2012 2 2 4" xfId="15833"/>
    <cellStyle name="1_KH 2007 (theo doi)_pvhung.skhdt 20117113152041 Danh muc cong trinh trong diem_BC von DTPT 6 thang 2012 2 3" xfId="15834"/>
    <cellStyle name="1_KH 2007 (theo doi)_pvhung.skhdt 20117113152041 Danh muc cong trinh trong diem_BC von DTPT 6 thang 2012 2 4" xfId="15835"/>
    <cellStyle name="1_KH 2007 (theo doi)_pvhung.skhdt 20117113152041 Danh muc cong trinh trong diem_BC von DTPT 6 thang 2012 2 5" xfId="15836"/>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3" xfId="15839"/>
    <cellStyle name="1_KH 2007 (theo doi)_pvhung.skhdt 20117113152041 Danh muc cong trinh trong diem_BC von DTPT 6 thang 2012 3 4" xfId="15840"/>
    <cellStyle name="1_KH 2007 (theo doi)_pvhung.skhdt 20117113152041 Danh muc cong trinh trong diem_BC von DTPT 6 thang 2012 4" xfId="15841"/>
    <cellStyle name="1_KH 2007 (theo doi)_pvhung.skhdt 20117113152041 Danh muc cong trinh trong diem_BC von DTPT 6 thang 2012 5" xfId="15842"/>
    <cellStyle name="1_KH 2007 (theo doi)_pvhung.skhdt 20117113152041 Danh muc cong trinh trong diem_BC von DTPT 6 thang 2012 6" xfId="15843"/>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3" xfId="15848"/>
    <cellStyle name="1_KH 2007 (theo doi)_pvhung.skhdt 20117113152041 Danh muc cong trinh trong diem_Bieu du thao QD von ho tro co MT 2 2 4" xfId="15849"/>
    <cellStyle name="1_KH 2007 (theo doi)_pvhung.skhdt 20117113152041 Danh muc cong trinh trong diem_Bieu du thao QD von ho tro co MT 2 3" xfId="15850"/>
    <cellStyle name="1_KH 2007 (theo doi)_pvhung.skhdt 20117113152041 Danh muc cong trinh trong diem_Bieu du thao QD von ho tro co MT 2 4" xfId="15851"/>
    <cellStyle name="1_KH 2007 (theo doi)_pvhung.skhdt 20117113152041 Danh muc cong trinh trong diem_Bieu du thao QD von ho tro co MT 2 5" xfId="15852"/>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3" xfId="15855"/>
    <cellStyle name="1_KH 2007 (theo doi)_pvhung.skhdt 20117113152041 Danh muc cong trinh trong diem_Bieu du thao QD von ho tro co MT 3 4" xfId="15856"/>
    <cellStyle name="1_KH 2007 (theo doi)_pvhung.skhdt 20117113152041 Danh muc cong trinh trong diem_Bieu du thao QD von ho tro co MT 4" xfId="15857"/>
    <cellStyle name="1_KH 2007 (theo doi)_pvhung.skhdt 20117113152041 Danh muc cong trinh trong diem_Bieu du thao QD von ho tro co MT 5" xfId="15858"/>
    <cellStyle name="1_KH 2007 (theo doi)_pvhung.skhdt 20117113152041 Danh muc cong trinh trong diem_Bieu du thao QD von ho tro co MT 6" xfId="15859"/>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3" xfId="15864"/>
    <cellStyle name="1_KH 2007 (theo doi)_pvhung.skhdt 20117113152041 Danh muc cong trinh trong diem_Ke hoach 2012 (theo doi) 2 2 4" xfId="15865"/>
    <cellStyle name="1_KH 2007 (theo doi)_pvhung.skhdt 20117113152041 Danh muc cong trinh trong diem_Ke hoach 2012 (theo doi) 2 3" xfId="15866"/>
    <cellStyle name="1_KH 2007 (theo doi)_pvhung.skhdt 20117113152041 Danh muc cong trinh trong diem_Ke hoach 2012 (theo doi) 2 4" xfId="15867"/>
    <cellStyle name="1_KH 2007 (theo doi)_pvhung.skhdt 20117113152041 Danh muc cong trinh trong diem_Ke hoach 2012 (theo doi) 2 5" xfId="15868"/>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3" xfId="15871"/>
    <cellStyle name="1_KH 2007 (theo doi)_pvhung.skhdt 20117113152041 Danh muc cong trinh trong diem_Ke hoach 2012 (theo doi) 3 4" xfId="15872"/>
    <cellStyle name="1_KH 2007 (theo doi)_pvhung.skhdt 20117113152041 Danh muc cong trinh trong diem_Ke hoach 2012 (theo doi) 4" xfId="15873"/>
    <cellStyle name="1_KH 2007 (theo doi)_pvhung.skhdt 20117113152041 Danh muc cong trinh trong diem_Ke hoach 2012 (theo doi) 5" xfId="15874"/>
    <cellStyle name="1_KH 2007 (theo doi)_pvhung.skhdt 20117113152041 Danh muc cong trinh trong diem_Ke hoach 2012 (theo doi) 6" xfId="15875"/>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4" xfId="15881"/>
    <cellStyle name="1_KH 2007 (theo doi)_pvhung.skhdt 20117113152041 Danh muc cong trinh trong diem_Ke hoach 2012 theo doi (giai ngan 30.6.12) 2 3" xfId="15882"/>
    <cellStyle name="1_KH 2007 (theo doi)_pvhung.skhdt 20117113152041 Danh muc cong trinh trong diem_Ke hoach 2012 theo doi (giai ngan 30.6.12) 2 4" xfId="15883"/>
    <cellStyle name="1_KH 2007 (theo doi)_pvhung.skhdt 20117113152041 Danh muc cong trinh trong diem_Ke hoach 2012 theo doi (giai ngan 30.6.12) 2 5" xfId="15884"/>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3" xfId="15887"/>
    <cellStyle name="1_KH 2007 (theo doi)_pvhung.skhdt 20117113152041 Danh muc cong trinh trong diem_Ke hoach 2012 theo doi (giai ngan 30.6.12) 3 4" xfId="15888"/>
    <cellStyle name="1_KH 2007 (theo doi)_pvhung.skhdt 20117113152041 Danh muc cong trinh trong diem_Ke hoach 2012 theo doi (giai ngan 30.6.12) 4" xfId="15889"/>
    <cellStyle name="1_KH 2007 (theo doi)_pvhung.skhdt 20117113152041 Danh muc cong trinh trong diem_Ke hoach 2012 theo doi (giai ngan 30.6.12) 5" xfId="15890"/>
    <cellStyle name="1_KH 2007 (theo doi)_pvhung.skhdt 20117113152041 Danh muc cong trinh trong diem_Ke hoach 2012 theo doi (giai ngan 30.6.12) 6" xfId="15891"/>
    <cellStyle name="1_KH 2007 (theo doi)_Tong hop so lieu" xfId="15892"/>
    <cellStyle name="1_KH 2007 (theo doi)_Tong hop so lieu 2" xfId="15893"/>
    <cellStyle name="1_KH 2007 (theo doi)_Tong hop so lieu 2 2" xfId="15894"/>
    <cellStyle name="1_KH 2007 (theo doi)_Tong hop so lieu 2 3" xfId="15895"/>
    <cellStyle name="1_KH 2007 (theo doi)_Tong hop so lieu 2 4" xfId="15896"/>
    <cellStyle name="1_KH 2007 (theo doi)_Tong hop so lieu 3" xfId="15897"/>
    <cellStyle name="1_KH 2007 (theo doi)_Tong hop so lieu 4" xfId="15898"/>
    <cellStyle name="1_KH 2007 (theo doi)_Tong hop so lieu 5" xfId="15899"/>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3" xfId="15903"/>
    <cellStyle name="1_KH 2007 (theo doi)_Tong hop so lieu_BC cong trinh trong diem 2 4" xfId="15904"/>
    <cellStyle name="1_KH 2007 (theo doi)_Tong hop so lieu_BC cong trinh trong diem 3" xfId="15905"/>
    <cellStyle name="1_KH 2007 (theo doi)_Tong hop so lieu_BC cong trinh trong diem 4" xfId="15906"/>
    <cellStyle name="1_KH 2007 (theo doi)_Tong hop so lieu_BC cong trinh trong diem 5" xfId="15907"/>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3" xfId="15911"/>
    <cellStyle name="1_KH 2007 (theo doi)_Tong hop so lieu_BC cong trinh trong diem_BC von DTPT 6 thang 2012 2 4" xfId="15912"/>
    <cellStyle name="1_KH 2007 (theo doi)_Tong hop so lieu_BC cong trinh trong diem_BC von DTPT 6 thang 2012 3" xfId="15913"/>
    <cellStyle name="1_KH 2007 (theo doi)_Tong hop so lieu_BC cong trinh trong diem_BC von DTPT 6 thang 2012 4" xfId="15914"/>
    <cellStyle name="1_KH 2007 (theo doi)_Tong hop so lieu_BC cong trinh trong diem_BC von DTPT 6 thang 2012 5" xfId="15915"/>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3" xfId="15919"/>
    <cellStyle name="1_KH 2007 (theo doi)_Tong hop so lieu_BC cong trinh trong diem_Bieu du thao QD von ho tro co MT 2 4" xfId="15920"/>
    <cellStyle name="1_KH 2007 (theo doi)_Tong hop so lieu_BC cong trinh trong diem_Bieu du thao QD von ho tro co MT 3" xfId="15921"/>
    <cellStyle name="1_KH 2007 (theo doi)_Tong hop so lieu_BC cong trinh trong diem_Bieu du thao QD von ho tro co MT 4" xfId="15922"/>
    <cellStyle name="1_KH 2007 (theo doi)_Tong hop so lieu_BC cong trinh trong diem_Bieu du thao QD von ho tro co MT 5" xfId="15923"/>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3" xfId="15927"/>
    <cellStyle name="1_KH 2007 (theo doi)_Tong hop so lieu_BC cong trinh trong diem_Ke hoach 2012 (theo doi) 2 4" xfId="15928"/>
    <cellStyle name="1_KH 2007 (theo doi)_Tong hop so lieu_BC cong trinh trong diem_Ke hoach 2012 (theo doi) 3" xfId="15929"/>
    <cellStyle name="1_KH 2007 (theo doi)_Tong hop so lieu_BC cong trinh trong diem_Ke hoach 2012 (theo doi) 4" xfId="15930"/>
    <cellStyle name="1_KH 2007 (theo doi)_Tong hop so lieu_BC cong trinh trong diem_Ke hoach 2012 (theo doi) 5" xfId="15931"/>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3" xfId="15935"/>
    <cellStyle name="1_KH 2007 (theo doi)_Tong hop so lieu_BC cong trinh trong diem_Ke hoach 2012 theo doi (giai ngan 30.6.12) 2 4" xfId="15936"/>
    <cellStyle name="1_KH 2007 (theo doi)_Tong hop so lieu_BC cong trinh trong diem_Ke hoach 2012 theo doi (giai ngan 30.6.12) 3" xfId="15937"/>
    <cellStyle name="1_KH 2007 (theo doi)_Tong hop so lieu_BC cong trinh trong diem_Ke hoach 2012 theo doi (giai ngan 30.6.12) 4" xfId="15938"/>
    <cellStyle name="1_KH 2007 (theo doi)_Tong hop so lieu_BC cong trinh trong diem_Ke hoach 2012 theo doi (giai ngan 30.6.12) 5" xfId="15939"/>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3" xfId="15943"/>
    <cellStyle name="1_KH 2007 (theo doi)_Tong hop so lieu_BC von DTPT 6 thang 2012 2 4" xfId="15944"/>
    <cellStyle name="1_KH 2007 (theo doi)_Tong hop so lieu_BC von DTPT 6 thang 2012 3" xfId="15945"/>
    <cellStyle name="1_KH 2007 (theo doi)_Tong hop so lieu_BC von DTPT 6 thang 2012 4" xfId="15946"/>
    <cellStyle name="1_KH 2007 (theo doi)_Tong hop so lieu_BC von DTPT 6 thang 2012 5" xfId="15947"/>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3" xfId="15951"/>
    <cellStyle name="1_KH 2007 (theo doi)_Tong hop so lieu_Bieu du thao QD von ho tro co MT 2 4" xfId="15952"/>
    <cellStyle name="1_KH 2007 (theo doi)_Tong hop so lieu_Bieu du thao QD von ho tro co MT 3" xfId="15953"/>
    <cellStyle name="1_KH 2007 (theo doi)_Tong hop so lieu_Bieu du thao QD von ho tro co MT 4" xfId="15954"/>
    <cellStyle name="1_KH 2007 (theo doi)_Tong hop so lieu_Bieu du thao QD von ho tro co MT 5" xfId="15955"/>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3" xfId="15959"/>
    <cellStyle name="1_KH 2007 (theo doi)_Tong hop so lieu_Ke hoach 2012 (theo doi) 2 4" xfId="15960"/>
    <cellStyle name="1_KH 2007 (theo doi)_Tong hop so lieu_Ke hoach 2012 (theo doi) 3" xfId="15961"/>
    <cellStyle name="1_KH 2007 (theo doi)_Tong hop so lieu_Ke hoach 2012 (theo doi) 4" xfId="15962"/>
    <cellStyle name="1_KH 2007 (theo doi)_Tong hop so lieu_Ke hoach 2012 (theo doi) 5" xfId="15963"/>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3" xfId="15967"/>
    <cellStyle name="1_KH 2007 (theo doi)_Tong hop so lieu_Ke hoach 2012 theo doi (giai ngan 30.6.12) 2 4" xfId="15968"/>
    <cellStyle name="1_KH 2007 (theo doi)_Tong hop so lieu_Ke hoach 2012 theo doi (giai ngan 30.6.12) 3" xfId="15969"/>
    <cellStyle name="1_KH 2007 (theo doi)_Tong hop so lieu_Ke hoach 2012 theo doi (giai ngan 30.6.12) 4" xfId="15970"/>
    <cellStyle name="1_KH 2007 (theo doi)_Tong hop so lieu_Ke hoach 2012 theo doi (giai ngan 30.6.12) 5" xfId="15971"/>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3" xfId="15975"/>
    <cellStyle name="1_KH 2007 (theo doi)_Tong hop so lieu_pvhung.skhdt 20117113152041 Danh muc cong trinh trong diem 2 4" xfId="15976"/>
    <cellStyle name="1_KH 2007 (theo doi)_Tong hop so lieu_pvhung.skhdt 20117113152041 Danh muc cong trinh trong diem 3" xfId="15977"/>
    <cellStyle name="1_KH 2007 (theo doi)_Tong hop so lieu_pvhung.skhdt 20117113152041 Danh muc cong trinh trong diem 4" xfId="15978"/>
    <cellStyle name="1_KH 2007 (theo doi)_Tong hop so lieu_pvhung.skhdt 20117113152041 Danh muc cong trinh trong diem 5" xfId="15979"/>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3" xfId="15985"/>
    <cellStyle name="1_KH 2007 (theo doi)_Tong hop so lieu_pvhung.skhdt 20117113152041 Danh muc cong trinh trong diem_BC von DTPT 6 thang 2012 4" xfId="15986"/>
    <cellStyle name="1_KH 2007 (theo doi)_Tong hop so lieu_pvhung.skhdt 20117113152041 Danh muc cong trinh trong diem_BC von DTPT 6 thang 2012 5" xfId="15987"/>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5" xfId="15995"/>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3" xfId="15999"/>
    <cellStyle name="1_KH 2007 (theo doi)_Tong hop so lieu_pvhung.skhdt 20117113152041 Danh muc cong trinh trong diem_Ke hoach 2012 (theo doi) 2 4" xfId="16000"/>
    <cellStyle name="1_KH 2007 (theo doi)_Tong hop so lieu_pvhung.skhdt 20117113152041 Danh muc cong trinh trong diem_Ke hoach 2012 (theo doi) 3" xfId="16001"/>
    <cellStyle name="1_KH 2007 (theo doi)_Tong hop so lieu_pvhung.skhdt 20117113152041 Danh muc cong trinh trong diem_Ke hoach 2012 (theo doi) 4" xfId="16002"/>
    <cellStyle name="1_KH 2007 (theo doi)_Tong hop so lieu_pvhung.skhdt 20117113152041 Danh muc cong trinh trong diem_Ke hoach 2012 (theo doi) 5" xfId="16003"/>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5" xfId="16011"/>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3" xfId="16015"/>
    <cellStyle name="1_KH 2007 (theo doi)_Tong hop theo doi von TPCP (BC) 2 4" xfId="16016"/>
    <cellStyle name="1_KH 2007 (theo doi)_Tong hop theo doi von TPCP (BC) 3" xfId="16017"/>
    <cellStyle name="1_KH 2007 (theo doi)_Tong hop theo doi von TPCP (BC) 4" xfId="16018"/>
    <cellStyle name="1_KH 2007 (theo doi)_Tong hop theo doi von TPCP (BC) 5" xfId="16019"/>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3" xfId="16023"/>
    <cellStyle name="1_KH 2007 (theo doi)_Tong hop theo doi von TPCP (BC)_BC von DTPT 6 thang 2012 2 4" xfId="16024"/>
    <cellStyle name="1_KH 2007 (theo doi)_Tong hop theo doi von TPCP (BC)_BC von DTPT 6 thang 2012 3" xfId="16025"/>
    <cellStyle name="1_KH 2007 (theo doi)_Tong hop theo doi von TPCP (BC)_BC von DTPT 6 thang 2012 4" xfId="16026"/>
    <cellStyle name="1_KH 2007 (theo doi)_Tong hop theo doi von TPCP (BC)_BC von DTPT 6 thang 2012 5" xfId="16027"/>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3" xfId="16031"/>
    <cellStyle name="1_KH 2007 (theo doi)_Tong hop theo doi von TPCP (BC)_Bieu du thao QD von ho tro co MT 2 4" xfId="16032"/>
    <cellStyle name="1_KH 2007 (theo doi)_Tong hop theo doi von TPCP (BC)_Bieu du thao QD von ho tro co MT 3" xfId="16033"/>
    <cellStyle name="1_KH 2007 (theo doi)_Tong hop theo doi von TPCP (BC)_Bieu du thao QD von ho tro co MT 4" xfId="16034"/>
    <cellStyle name="1_KH 2007 (theo doi)_Tong hop theo doi von TPCP (BC)_Bieu du thao QD von ho tro co MT 5" xfId="16035"/>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3" xfId="16039"/>
    <cellStyle name="1_KH 2007 (theo doi)_Tong hop theo doi von TPCP (BC)_Ke hoach 2012 (theo doi) 2 4" xfId="16040"/>
    <cellStyle name="1_KH 2007 (theo doi)_Tong hop theo doi von TPCP (BC)_Ke hoach 2012 (theo doi) 3" xfId="16041"/>
    <cellStyle name="1_KH 2007 (theo doi)_Tong hop theo doi von TPCP (BC)_Ke hoach 2012 (theo doi) 4" xfId="16042"/>
    <cellStyle name="1_KH 2007 (theo doi)_Tong hop theo doi von TPCP (BC)_Ke hoach 2012 (theo doi) 5" xfId="16043"/>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3" xfId="16047"/>
    <cellStyle name="1_KH 2007 (theo doi)_Tong hop theo doi von TPCP (BC)_Ke hoach 2012 theo doi (giai ngan 30.6.12) 2 4" xfId="16048"/>
    <cellStyle name="1_KH 2007 (theo doi)_Tong hop theo doi von TPCP (BC)_Ke hoach 2012 theo doi (giai ngan 30.6.12) 3" xfId="16049"/>
    <cellStyle name="1_KH 2007 (theo doi)_Tong hop theo doi von TPCP (BC)_Ke hoach 2012 theo doi (giai ngan 30.6.12) 4" xfId="16050"/>
    <cellStyle name="1_KH 2007 (theo doi)_Tong hop theo doi von TPCP (BC)_Ke hoach 2012 theo doi (giai ngan 30.6.12) 5" xfId="16051"/>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5" xfId="16059"/>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60"/>
    <cellStyle name="1_NTHOC_1 Bieu 6 thang nam 2011" xfId="16061"/>
    <cellStyle name="1_NTHOC_1 Bieu 6 thang nam 2011 2" xfId="16062"/>
    <cellStyle name="1_NTHOC_1 Bieu 6 thang nam 2011_BC von DTPT 6 thang 2012" xfId="16063"/>
    <cellStyle name="1_NTHOC_1 Bieu 6 thang nam 2011_BC von DTPT 6 thang 2012 2" xfId="16064"/>
    <cellStyle name="1_NTHOC_1 Bieu 6 thang nam 2011_Bieu du thao QD von ho tro co MT" xfId="16065"/>
    <cellStyle name="1_NTHOC_1 Bieu 6 thang nam 2011_Bieu du thao QD von ho tro co MT 2" xfId="16066"/>
    <cellStyle name="1_NTHOC_1 Bieu 6 thang nam 2011_Ke hoach 2012 (theo doi)" xfId="16067"/>
    <cellStyle name="1_NTHOC_1 Bieu 6 thang nam 2011_Ke hoach 2012 (theo doi) 2" xfId="16068"/>
    <cellStyle name="1_NTHOC_1 Bieu 6 thang nam 2011_Ke hoach 2012 theo doi (giai ngan 30.6.12)" xfId="16069"/>
    <cellStyle name="1_NTHOC_1 Bieu 6 thang nam 2011_Ke hoach 2012 theo doi (giai ngan 30.6.12) 2" xfId="16070"/>
    <cellStyle name="1_NTHOC_Bao cao tinh hinh thuc hien KH 2009 den 31-01-10" xfId="16071"/>
    <cellStyle name="1_NTHOC_Bao cao tinh hinh thuc hien KH 2009 den 31-01-10 2" xfId="16072"/>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giai ngan 30.6.12)" xfId="16079"/>
    <cellStyle name="1_NTHOC_Bao cao tinh hinh thuc hien KH 2009 den 31-01-10_Ke hoach 2012 theo doi (giai ngan 30.6.12) 2" xfId="16080"/>
    <cellStyle name="1_NTHOC_BC cong trinh trong diem" xfId="16081"/>
    <cellStyle name="1_NTHOC_BC cong trinh trong diem 2" xfId="16082"/>
    <cellStyle name="1_NTHOC_BC cong trinh trong diem_BC von DTPT 6 thang 2012" xfId="16083"/>
    <cellStyle name="1_NTHOC_BC cong trinh trong diem_BC von DTPT 6 thang 2012 2" xfId="16084"/>
    <cellStyle name="1_NTHOC_BC cong trinh trong diem_Bieu du thao QD von ho tro co MT" xfId="16085"/>
    <cellStyle name="1_NTHOC_BC cong trinh trong diem_Bieu du thao QD von ho tro co MT 2" xfId="16086"/>
    <cellStyle name="1_NTHOC_BC cong trinh trong diem_Ke hoach 2012 (theo doi)" xfId="16087"/>
    <cellStyle name="1_NTHOC_BC cong trinh trong diem_Ke hoach 2012 (theo doi) 2" xfId="16088"/>
    <cellStyle name="1_NTHOC_BC cong trinh trong diem_Ke hoach 2012 theo doi (giai ngan 30.6.12)" xfId="16089"/>
    <cellStyle name="1_NTHOC_BC cong trinh trong diem_Ke hoach 2012 theo doi (giai ngan 30.6.12) 2" xfId="16090"/>
    <cellStyle name="1_NTHOC_BC von DTPT 6 thang 2012" xfId="16091"/>
    <cellStyle name="1_NTHOC_Bieu 01 UB(hung)" xfId="16092"/>
    <cellStyle name="1_NTHOC_Bieu 01 UB(hung) 2" xfId="16093"/>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3" xfId="16171"/>
    <cellStyle name="1_pvhung.skhdt 20117113152041 Danh muc cong trinh trong diem 2 2 4" xfId="16172"/>
    <cellStyle name="1_pvhung.skhdt 20117113152041 Danh muc cong trinh trong diem 2 3" xfId="16173"/>
    <cellStyle name="1_pvhung.skhdt 20117113152041 Danh muc cong trinh trong diem 2 4" xfId="16174"/>
    <cellStyle name="1_pvhung.skhdt 20117113152041 Danh muc cong trinh trong diem 2 5" xfId="16175"/>
    <cellStyle name="1_pvhung.skhdt 20117113152041 Danh muc cong trinh trong diem 3" xfId="16176"/>
    <cellStyle name="1_pvhung.skhdt 20117113152041 Danh muc cong trinh trong diem 3 2" xfId="16177"/>
    <cellStyle name="1_pvhung.skhdt 20117113152041 Danh muc cong trinh trong diem 3 3" xfId="16178"/>
    <cellStyle name="1_pvhung.skhdt 20117113152041 Danh muc cong trinh trong diem 3 4" xfId="16179"/>
    <cellStyle name="1_pvhung.skhdt 20117113152041 Danh muc cong trinh trong diem 4" xfId="16180"/>
    <cellStyle name="1_pvhung.skhdt 20117113152041 Danh muc cong trinh trong diem 5" xfId="16181"/>
    <cellStyle name="1_pvhung.skhdt 20117113152041 Danh muc cong trinh trong diem 6" xfId="16182"/>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3" xfId="16187"/>
    <cellStyle name="1_pvhung.skhdt 20117113152041 Danh muc cong trinh trong diem_BC von DTPT 6 thang 2012 2 2 4" xfId="16188"/>
    <cellStyle name="1_pvhung.skhdt 20117113152041 Danh muc cong trinh trong diem_BC von DTPT 6 thang 2012 2 3" xfId="16189"/>
    <cellStyle name="1_pvhung.skhdt 20117113152041 Danh muc cong trinh trong diem_BC von DTPT 6 thang 2012 2 4" xfId="16190"/>
    <cellStyle name="1_pvhung.skhdt 20117113152041 Danh muc cong trinh trong diem_BC von DTPT 6 thang 2012 2 5" xfId="16191"/>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3" xfId="16194"/>
    <cellStyle name="1_pvhung.skhdt 20117113152041 Danh muc cong trinh trong diem_BC von DTPT 6 thang 2012 3 4" xfId="16195"/>
    <cellStyle name="1_pvhung.skhdt 20117113152041 Danh muc cong trinh trong diem_BC von DTPT 6 thang 2012 4" xfId="16196"/>
    <cellStyle name="1_pvhung.skhdt 20117113152041 Danh muc cong trinh trong diem_BC von DTPT 6 thang 2012 5" xfId="16197"/>
    <cellStyle name="1_pvhung.skhdt 20117113152041 Danh muc cong trinh trong diem_BC von DTPT 6 thang 2012 6" xfId="16198"/>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3" xfId="16203"/>
    <cellStyle name="1_pvhung.skhdt 20117113152041 Danh muc cong trinh trong diem_Bieu du thao QD von ho tro co MT 2 2 4" xfId="16204"/>
    <cellStyle name="1_pvhung.skhdt 20117113152041 Danh muc cong trinh trong diem_Bieu du thao QD von ho tro co MT 2 3" xfId="16205"/>
    <cellStyle name="1_pvhung.skhdt 20117113152041 Danh muc cong trinh trong diem_Bieu du thao QD von ho tro co MT 2 4" xfId="16206"/>
    <cellStyle name="1_pvhung.skhdt 20117113152041 Danh muc cong trinh trong diem_Bieu du thao QD von ho tro co MT 2 5" xfId="16207"/>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3" xfId="16210"/>
    <cellStyle name="1_pvhung.skhdt 20117113152041 Danh muc cong trinh trong diem_Bieu du thao QD von ho tro co MT 3 4" xfId="16211"/>
    <cellStyle name="1_pvhung.skhdt 20117113152041 Danh muc cong trinh trong diem_Bieu du thao QD von ho tro co MT 4" xfId="16212"/>
    <cellStyle name="1_pvhung.skhdt 20117113152041 Danh muc cong trinh trong diem_Bieu du thao QD von ho tro co MT 5" xfId="16213"/>
    <cellStyle name="1_pvhung.skhdt 20117113152041 Danh muc cong trinh trong diem_Bieu du thao QD von ho tro co MT 6" xfId="16214"/>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3" xfId="16219"/>
    <cellStyle name="1_pvhung.skhdt 20117113152041 Danh muc cong trinh trong diem_Ke hoach 2012 (theo doi) 2 2 4" xfId="16220"/>
    <cellStyle name="1_pvhung.skhdt 20117113152041 Danh muc cong trinh trong diem_Ke hoach 2012 (theo doi) 2 3" xfId="16221"/>
    <cellStyle name="1_pvhung.skhdt 20117113152041 Danh muc cong trinh trong diem_Ke hoach 2012 (theo doi) 2 4" xfId="16222"/>
    <cellStyle name="1_pvhung.skhdt 20117113152041 Danh muc cong trinh trong diem_Ke hoach 2012 (theo doi) 2 5" xfId="16223"/>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3" xfId="16226"/>
    <cellStyle name="1_pvhung.skhdt 20117113152041 Danh muc cong trinh trong diem_Ke hoach 2012 (theo doi) 3 4" xfId="16227"/>
    <cellStyle name="1_pvhung.skhdt 20117113152041 Danh muc cong trinh trong diem_Ke hoach 2012 (theo doi) 4" xfId="16228"/>
    <cellStyle name="1_pvhung.skhdt 20117113152041 Danh muc cong trinh trong diem_Ke hoach 2012 (theo doi) 5" xfId="16229"/>
    <cellStyle name="1_pvhung.skhdt 20117113152041 Danh muc cong trinh trong diem_Ke hoach 2012 (theo doi) 6" xfId="16230"/>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3" xfId="16235"/>
    <cellStyle name="1_pvhung.skhdt 20117113152041 Danh muc cong trinh trong diem_Ke hoach 2012 theo doi (giai ngan 30.6.12) 2 2 4" xfId="16236"/>
    <cellStyle name="1_pvhung.skhdt 20117113152041 Danh muc cong trinh trong diem_Ke hoach 2012 theo doi (giai ngan 30.6.12) 2 3" xfId="16237"/>
    <cellStyle name="1_pvhung.skhdt 20117113152041 Danh muc cong trinh trong diem_Ke hoach 2012 theo doi (giai ngan 30.6.12) 2 4" xfId="16238"/>
    <cellStyle name="1_pvhung.skhdt 20117113152041 Danh muc cong trinh trong diem_Ke hoach 2012 theo doi (giai ngan 30.6.12) 2 5" xfId="16239"/>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3" xfId="16242"/>
    <cellStyle name="1_pvhung.skhdt 20117113152041 Danh muc cong trinh trong diem_Ke hoach 2012 theo doi (giai ngan 30.6.12) 3 4" xfId="16243"/>
    <cellStyle name="1_pvhung.skhdt 20117113152041 Danh muc cong trinh trong diem_Ke hoach 2012 theo doi (giai ngan 30.6.12) 4" xfId="16244"/>
    <cellStyle name="1_pvhung.skhdt 20117113152041 Danh muc cong trinh trong diem_Ke hoach 2012 theo doi (giai ngan 30.6.12) 5" xfId="16245"/>
    <cellStyle name="1_pvhung.skhdt 20117113152041 Danh muc cong trinh trong diem_Ke hoach 2012 theo doi (giai ngan 30.6.12) 6" xfId="16246"/>
    <cellStyle name="1_Ra soat Giai ngan 2007 (dang lam)" xfId="16247"/>
    <cellStyle name="1_Ra soat Giai ngan 2007 (dang lam) 2" xfId="16248"/>
    <cellStyle name="1_Ra soat Giai ngan 2007 (dang lam) 2 2" xfId="16249"/>
    <cellStyle name="1_Ra soat Giai ngan 2007 (dang lam) 2 3" xfId="16250"/>
    <cellStyle name="1_Ra soat Giai ngan 2007 (dang lam) 2 4" xfId="16251"/>
    <cellStyle name="1_Ra soat Giai ngan 2007 (dang lam) 3" xfId="16252"/>
    <cellStyle name="1_Ra soat Giai ngan 2007 (dang lam) 4" xfId="16253"/>
    <cellStyle name="1_Ra soat Giai ngan 2007 (dang lam) 5" xfId="16254"/>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3" xfId="16259"/>
    <cellStyle name="1_Ra soat Giai ngan 2007 (dang lam)_Bao cao tinh hinh thuc hien KH 2009 den 31-01-10 2 2 4" xfId="16260"/>
    <cellStyle name="1_Ra soat Giai ngan 2007 (dang lam)_Bao cao tinh hinh thuc hien KH 2009 den 31-01-10 2 3" xfId="16261"/>
    <cellStyle name="1_Ra soat Giai ngan 2007 (dang lam)_Bao cao tinh hinh thuc hien KH 2009 den 31-01-10 2 4" xfId="16262"/>
    <cellStyle name="1_Ra soat Giai ngan 2007 (dang lam)_Bao cao tinh hinh thuc hien KH 2009 den 31-01-10 2 5" xfId="16263"/>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3" xfId="16266"/>
    <cellStyle name="1_Ra soat Giai ngan 2007 (dang lam)_Bao cao tinh hinh thuc hien KH 2009 den 31-01-10 3 4" xfId="16267"/>
    <cellStyle name="1_Ra soat Giai ngan 2007 (dang lam)_Bao cao tinh hinh thuc hien KH 2009 den 31-01-10 4" xfId="16268"/>
    <cellStyle name="1_Ra soat Giai ngan 2007 (dang lam)_Bao cao tinh hinh thuc hien KH 2009 den 31-01-10 5" xfId="16269"/>
    <cellStyle name="1_Ra soat Giai ngan 2007 (dang lam)_Bao cao tinh hinh thuc hien KH 2009 den 31-01-10 6" xfId="16270"/>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3" xfId="16275"/>
    <cellStyle name="1_Ra soat Giai ngan 2007 (dang lam)_Bao cao tinh hinh thuc hien KH 2009 den 31-01-10_BC von DTPT 6 thang 2012 2 2 4" xfId="16276"/>
    <cellStyle name="1_Ra soat Giai ngan 2007 (dang lam)_Bao cao tinh hinh thuc hien KH 2009 den 31-01-10_BC von DTPT 6 thang 2012 2 3" xfId="16277"/>
    <cellStyle name="1_Ra soat Giai ngan 2007 (dang lam)_Bao cao tinh hinh thuc hien KH 2009 den 31-01-10_BC von DTPT 6 thang 2012 2 4" xfId="16278"/>
    <cellStyle name="1_Ra soat Giai ngan 2007 (dang lam)_Bao cao tinh hinh thuc hien KH 2009 den 31-01-10_BC von DTPT 6 thang 2012 2 5" xfId="16279"/>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3" xfId="16282"/>
    <cellStyle name="1_Ra soat Giai ngan 2007 (dang lam)_Bao cao tinh hinh thuc hien KH 2009 den 31-01-10_BC von DTPT 6 thang 2012 3 4" xfId="16283"/>
    <cellStyle name="1_Ra soat Giai ngan 2007 (dang lam)_Bao cao tinh hinh thuc hien KH 2009 den 31-01-10_BC von DTPT 6 thang 2012 4" xfId="16284"/>
    <cellStyle name="1_Ra soat Giai ngan 2007 (dang lam)_Bao cao tinh hinh thuc hien KH 2009 den 31-01-10_BC von DTPT 6 thang 2012 5" xfId="16285"/>
    <cellStyle name="1_Ra soat Giai ngan 2007 (dang lam)_Bao cao tinh hinh thuc hien KH 2009 den 31-01-10_BC von DTPT 6 thang 2012 6" xfId="16286"/>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3" xfId="16291"/>
    <cellStyle name="1_Ra soat Giai ngan 2007 (dang lam)_Bao cao tinh hinh thuc hien KH 2009 den 31-01-10_Bieu du thao QD von ho tro co MT 2 2 4" xfId="16292"/>
    <cellStyle name="1_Ra soat Giai ngan 2007 (dang lam)_Bao cao tinh hinh thuc hien KH 2009 den 31-01-10_Bieu du thao QD von ho tro co MT 2 3" xfId="16293"/>
    <cellStyle name="1_Ra soat Giai ngan 2007 (dang lam)_Bao cao tinh hinh thuc hien KH 2009 den 31-01-10_Bieu du thao QD von ho tro co MT 2 4" xfId="16294"/>
    <cellStyle name="1_Ra soat Giai ngan 2007 (dang lam)_Bao cao tinh hinh thuc hien KH 2009 den 31-01-10_Bieu du thao QD von ho tro co MT 2 5" xfId="16295"/>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3" xfId="16298"/>
    <cellStyle name="1_Ra soat Giai ngan 2007 (dang lam)_Bao cao tinh hinh thuc hien KH 2009 den 31-01-10_Bieu du thao QD von ho tro co MT 3 4" xfId="16299"/>
    <cellStyle name="1_Ra soat Giai ngan 2007 (dang lam)_Bao cao tinh hinh thuc hien KH 2009 den 31-01-10_Bieu du thao QD von ho tro co MT 4" xfId="16300"/>
    <cellStyle name="1_Ra soat Giai ngan 2007 (dang lam)_Bao cao tinh hinh thuc hien KH 2009 den 31-01-10_Bieu du thao QD von ho tro co MT 5" xfId="16301"/>
    <cellStyle name="1_Ra soat Giai ngan 2007 (dang lam)_Bao cao tinh hinh thuc hien KH 2009 den 31-01-10_Bieu du thao QD von ho tro co MT 6" xfId="16302"/>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3" xfId="16307"/>
    <cellStyle name="1_Ra soat Giai ngan 2007 (dang lam)_Bao cao tinh hinh thuc hien KH 2009 den 31-01-10_Ke hoach 2012 (theo doi) 2 2 4" xfId="16308"/>
    <cellStyle name="1_Ra soat Giai ngan 2007 (dang lam)_Bao cao tinh hinh thuc hien KH 2009 den 31-01-10_Ke hoach 2012 (theo doi) 2 3" xfId="16309"/>
    <cellStyle name="1_Ra soat Giai ngan 2007 (dang lam)_Bao cao tinh hinh thuc hien KH 2009 den 31-01-10_Ke hoach 2012 (theo doi) 2 4" xfId="16310"/>
    <cellStyle name="1_Ra soat Giai ngan 2007 (dang lam)_Bao cao tinh hinh thuc hien KH 2009 den 31-01-10_Ke hoach 2012 (theo doi) 2 5" xfId="16311"/>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3" xfId="16314"/>
    <cellStyle name="1_Ra soat Giai ngan 2007 (dang lam)_Bao cao tinh hinh thuc hien KH 2009 den 31-01-10_Ke hoach 2012 (theo doi) 3 4" xfId="16315"/>
    <cellStyle name="1_Ra soat Giai ngan 2007 (dang lam)_Bao cao tinh hinh thuc hien KH 2009 den 31-01-10_Ke hoach 2012 (theo doi) 4" xfId="16316"/>
    <cellStyle name="1_Ra soat Giai ngan 2007 (dang lam)_Bao cao tinh hinh thuc hien KH 2009 den 31-01-10_Ke hoach 2012 (theo doi) 5" xfId="16317"/>
    <cellStyle name="1_Ra soat Giai ngan 2007 (dang lam)_Bao cao tinh hinh thuc hien KH 2009 den 31-01-10_Ke hoach 2012 (theo doi) 6" xfId="16318"/>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6" xfId="16334"/>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3" xfId="16338"/>
    <cellStyle name="1_Ra soat Giai ngan 2007 (dang lam)_BC von DTPT 6 thang 2012 2 4" xfId="16339"/>
    <cellStyle name="1_Ra soat Giai ngan 2007 (dang lam)_BC von DTPT 6 thang 2012 3" xfId="16340"/>
    <cellStyle name="1_Ra soat Giai ngan 2007 (dang lam)_BC von DTPT 6 thang 2012 4" xfId="16341"/>
    <cellStyle name="1_Ra soat Giai ngan 2007 (dang lam)_BC von DTPT 6 thang 2012 5" xfId="16342"/>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3" xfId="16346"/>
    <cellStyle name="1_Ra soat Giai ngan 2007 (dang lam)_Bieu du thao QD von ho tro co MT 2 4" xfId="16347"/>
    <cellStyle name="1_Ra soat Giai ngan 2007 (dang lam)_Bieu du thao QD von ho tro co MT 3" xfId="16348"/>
    <cellStyle name="1_Ra soat Giai ngan 2007 (dang lam)_Bieu du thao QD von ho tro co MT 4" xfId="16349"/>
    <cellStyle name="1_Ra soat Giai ngan 2007 (dang lam)_Bieu du thao QD von ho tro co MT 5" xfId="16350"/>
    <cellStyle name="1_Ra soat Giai ngan 2007 (dang lam)_Book1" xfId="16351"/>
    <cellStyle name="1_Ra soat Giai ngan 2007 (dang lam)_Book1 2" xfId="16352"/>
    <cellStyle name="1_Ra soat Giai ngan 2007 (dang lam)_Book1 2 2" xfId="16353"/>
    <cellStyle name="1_Ra soat Giai ngan 2007 (dang lam)_Book1 2 3" xfId="16354"/>
    <cellStyle name="1_Ra soat Giai ngan 2007 (dang lam)_Book1 2 4" xfId="16355"/>
    <cellStyle name="1_Ra soat Giai ngan 2007 (dang lam)_Book1 3" xfId="16356"/>
    <cellStyle name="1_Ra soat Giai ngan 2007 (dang lam)_Book1 3 2" xfId="16357"/>
    <cellStyle name="1_Ra soat Giai ngan 2007 (dang lam)_Book1 3 3" xfId="16358"/>
    <cellStyle name="1_Ra soat Giai ngan 2007 (dang lam)_Book1 3 4" xfId="16359"/>
    <cellStyle name="1_Ra soat Giai ngan 2007 (dang lam)_Book1 4" xfId="16360"/>
    <cellStyle name="1_Ra soat Giai ngan 2007 (dang lam)_Book1 5" xfId="16361"/>
    <cellStyle name="1_Ra soat Giai ngan 2007 (dang lam)_Book1 6" xfId="16362"/>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3" xfId="16366"/>
    <cellStyle name="1_Ra soat Giai ngan 2007 (dang lam)_Book1_BC von DTPT 6 thang 2012 2 4" xfId="16367"/>
    <cellStyle name="1_Ra soat Giai ngan 2007 (dang lam)_Book1_BC von DTPT 6 thang 2012 3" xfId="16368"/>
    <cellStyle name="1_Ra soat Giai ngan 2007 (dang lam)_Book1_BC von DTPT 6 thang 2012 3 2" xfId="16369"/>
    <cellStyle name="1_Ra soat Giai ngan 2007 (dang lam)_Book1_BC von DTPT 6 thang 2012 3 3" xfId="16370"/>
    <cellStyle name="1_Ra soat Giai ngan 2007 (dang lam)_Book1_BC von DTPT 6 thang 2012 3 4" xfId="16371"/>
    <cellStyle name="1_Ra soat Giai ngan 2007 (dang lam)_Book1_BC von DTPT 6 thang 2012 4" xfId="16372"/>
    <cellStyle name="1_Ra soat Giai ngan 2007 (dang lam)_Book1_BC von DTPT 6 thang 2012 5" xfId="16373"/>
    <cellStyle name="1_Ra soat Giai ngan 2007 (dang lam)_Book1_BC von DTPT 6 thang 2012 6" xfId="16374"/>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3" xfId="16378"/>
    <cellStyle name="1_Ra soat Giai ngan 2007 (dang lam)_Book1_Bieu du thao QD von ho tro co MT 2 4" xfId="16379"/>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3" xfId="16382"/>
    <cellStyle name="1_Ra soat Giai ngan 2007 (dang lam)_Book1_Bieu du thao QD von ho tro co MT 3 4" xfId="16383"/>
    <cellStyle name="1_Ra soat Giai ngan 2007 (dang lam)_Book1_Bieu du thao QD von ho tro co MT 4" xfId="16384"/>
    <cellStyle name="1_Ra soat Giai ngan 2007 (dang lam)_Book1_Bieu du thao QD von ho tro co MT 5" xfId="16385"/>
    <cellStyle name="1_Ra soat Giai ngan 2007 (dang lam)_Book1_Bieu du thao QD von ho tro co MT 6" xfId="16386"/>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3" xfId="16390"/>
    <cellStyle name="1_Ra soat Giai ngan 2007 (dang lam)_Book1_Hoan chinh KH 2012 (o nha) 2 4" xfId="16391"/>
    <cellStyle name="1_Ra soat Giai ngan 2007 (dang lam)_Book1_Hoan chinh KH 2012 (o nha) 3" xfId="16392"/>
    <cellStyle name="1_Ra soat Giai ngan 2007 (dang lam)_Book1_Hoan chinh KH 2012 (o nha) 3 2" xfId="16393"/>
    <cellStyle name="1_Ra soat Giai ngan 2007 (dang lam)_Book1_Hoan chinh KH 2012 (o nha) 3 3" xfId="16394"/>
    <cellStyle name="1_Ra soat Giai ngan 2007 (dang lam)_Book1_Hoan chinh KH 2012 (o nha) 3 4" xfId="16395"/>
    <cellStyle name="1_Ra soat Giai ngan 2007 (dang lam)_Book1_Hoan chinh KH 2012 (o nha) 4" xfId="16396"/>
    <cellStyle name="1_Ra soat Giai ngan 2007 (dang lam)_Book1_Hoan chinh KH 2012 (o nha) 5" xfId="16397"/>
    <cellStyle name="1_Ra soat Giai ngan 2007 (dang lam)_Book1_Hoan chinh KH 2012 (o nha) 6" xfId="16398"/>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3" xfId="16402"/>
    <cellStyle name="1_Ra soat Giai ngan 2007 (dang lam)_Book1_Hoan chinh KH 2012 (o nha)_Bao cao giai ngan quy I 2 4" xfId="16403"/>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3" xfId="16406"/>
    <cellStyle name="1_Ra soat Giai ngan 2007 (dang lam)_Book1_Hoan chinh KH 2012 (o nha)_Bao cao giai ngan quy I 3 4" xfId="16407"/>
    <cellStyle name="1_Ra soat Giai ngan 2007 (dang lam)_Book1_Hoan chinh KH 2012 (o nha)_Bao cao giai ngan quy I 4" xfId="16408"/>
    <cellStyle name="1_Ra soat Giai ngan 2007 (dang lam)_Book1_Hoan chinh KH 2012 (o nha)_Bao cao giai ngan quy I 5" xfId="16409"/>
    <cellStyle name="1_Ra soat Giai ngan 2007 (dang lam)_Book1_Hoan chinh KH 2012 (o nha)_Bao cao giai ngan quy I 6" xfId="16410"/>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3" xfId="16414"/>
    <cellStyle name="1_Ra soat Giai ngan 2007 (dang lam)_Book1_Hoan chinh KH 2012 (o nha)_BC von DTPT 6 thang 2012 2 4" xfId="16415"/>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3" xfId="16418"/>
    <cellStyle name="1_Ra soat Giai ngan 2007 (dang lam)_Book1_Hoan chinh KH 2012 (o nha)_BC von DTPT 6 thang 2012 3 4" xfId="16419"/>
    <cellStyle name="1_Ra soat Giai ngan 2007 (dang lam)_Book1_Hoan chinh KH 2012 (o nha)_BC von DTPT 6 thang 2012 4" xfId="16420"/>
    <cellStyle name="1_Ra soat Giai ngan 2007 (dang lam)_Book1_Hoan chinh KH 2012 (o nha)_BC von DTPT 6 thang 2012 5" xfId="16421"/>
    <cellStyle name="1_Ra soat Giai ngan 2007 (dang lam)_Book1_Hoan chinh KH 2012 (o nha)_BC von DTPT 6 thang 2012 6" xfId="16422"/>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3" xfId="16426"/>
    <cellStyle name="1_Ra soat Giai ngan 2007 (dang lam)_Book1_Hoan chinh KH 2012 (o nha)_Bieu du thao QD von ho tro co MT 2 4" xfId="16427"/>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3" xfId="16430"/>
    <cellStyle name="1_Ra soat Giai ngan 2007 (dang lam)_Book1_Hoan chinh KH 2012 (o nha)_Bieu du thao QD von ho tro co MT 3 4" xfId="16431"/>
    <cellStyle name="1_Ra soat Giai ngan 2007 (dang lam)_Book1_Hoan chinh KH 2012 (o nha)_Bieu du thao QD von ho tro co MT 4" xfId="16432"/>
    <cellStyle name="1_Ra soat Giai ngan 2007 (dang lam)_Book1_Hoan chinh KH 2012 (o nha)_Bieu du thao QD von ho tro co MT 5" xfId="16433"/>
    <cellStyle name="1_Ra soat Giai ngan 2007 (dang lam)_Book1_Hoan chinh KH 2012 (o nha)_Bieu du thao QD von ho tro co MT 6" xfId="16434"/>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3" xfId="16438"/>
    <cellStyle name="1_Ra soat Giai ngan 2007 (dang lam)_Book1_Hoan chinh KH 2012 (o nha)_Ke hoach 2012 theo doi (giai ngan 30.6.12) 2 4" xfId="16439"/>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3" xfId="16442"/>
    <cellStyle name="1_Ra soat Giai ngan 2007 (dang lam)_Book1_Hoan chinh KH 2012 (o nha)_Ke hoach 2012 theo doi (giai ngan 30.6.12) 3 4" xfId="16443"/>
    <cellStyle name="1_Ra soat Giai ngan 2007 (dang lam)_Book1_Hoan chinh KH 2012 (o nha)_Ke hoach 2012 theo doi (giai ngan 30.6.12) 4" xfId="16444"/>
    <cellStyle name="1_Ra soat Giai ngan 2007 (dang lam)_Book1_Hoan chinh KH 2012 (o nha)_Ke hoach 2012 theo doi (giai ngan 30.6.12) 5" xfId="16445"/>
    <cellStyle name="1_Ra soat Giai ngan 2007 (dang lam)_Book1_Hoan chinh KH 2012 (o nha)_Ke hoach 2012 theo doi (giai ngan 30.6.12) 6" xfId="16446"/>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3" xfId="16451"/>
    <cellStyle name="1_Ra soat Giai ngan 2007 (dang lam)_Book1_Hoan chinh KH 2012 Von ho tro co MT (chi tiet) 2 4" xfId="16452"/>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3" xfId="16455"/>
    <cellStyle name="1_Ra soat Giai ngan 2007 (dang lam)_Book1_Hoan chinh KH 2012 Von ho tro co MT (chi tiet) 3 4" xfId="16456"/>
    <cellStyle name="1_Ra soat Giai ngan 2007 (dang lam)_Book1_Hoan chinh KH 2012 Von ho tro co MT (chi tiet) 4" xfId="16457"/>
    <cellStyle name="1_Ra soat Giai ngan 2007 (dang lam)_Book1_Hoan chinh KH 2012 Von ho tro co MT (chi tiet) 5" xfId="16458"/>
    <cellStyle name="1_Ra soat Giai ngan 2007 (dang lam)_Book1_Hoan chinh KH 2012 Von ho tro co MT (chi tiet) 6" xfId="16459"/>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3" xfId="16462"/>
    <cellStyle name="1_Ra soat Giai ngan 2007 (dang lam)_Book1_Hoan chinh KH 2012 Von ho tro co MT 10 4" xfId="16463"/>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3" xfId="16466"/>
    <cellStyle name="1_Ra soat Giai ngan 2007 (dang lam)_Book1_Hoan chinh KH 2012 Von ho tro co MT 11 4" xfId="16467"/>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3" xfId="16470"/>
    <cellStyle name="1_Ra soat Giai ngan 2007 (dang lam)_Book1_Hoan chinh KH 2012 Von ho tro co MT 12 4" xfId="16471"/>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3" xfId="16474"/>
    <cellStyle name="1_Ra soat Giai ngan 2007 (dang lam)_Book1_Hoan chinh KH 2012 Von ho tro co MT 13 4" xfId="16475"/>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3" xfId="16478"/>
    <cellStyle name="1_Ra soat Giai ngan 2007 (dang lam)_Book1_Hoan chinh KH 2012 Von ho tro co MT 14 4" xfId="16479"/>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3" xfId="16482"/>
    <cellStyle name="1_Ra soat Giai ngan 2007 (dang lam)_Book1_Hoan chinh KH 2012 Von ho tro co MT 15 4" xfId="16483"/>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3" xfId="16486"/>
    <cellStyle name="1_Ra soat Giai ngan 2007 (dang lam)_Book1_Hoan chinh KH 2012 Von ho tro co MT 16 4" xfId="16487"/>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3" xfId="16490"/>
    <cellStyle name="1_Ra soat Giai ngan 2007 (dang lam)_Book1_Hoan chinh KH 2012 Von ho tro co MT 17 4" xfId="16491"/>
    <cellStyle name="1_Ra soat Giai ngan 2007 (dang lam)_Book1_Hoan chinh KH 2012 Von ho tro co MT 18" xfId="16492"/>
    <cellStyle name="1_Ra soat Giai ngan 2007 (dang lam)_Book1_Hoan chinh KH 2012 Von ho tro co MT 19" xfId="16493"/>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3" xfId="16496"/>
    <cellStyle name="1_Ra soat Giai ngan 2007 (dang lam)_Book1_Hoan chinh KH 2012 Von ho tro co MT 2 4" xfId="16497"/>
    <cellStyle name="1_Ra soat Giai ngan 2007 (dang lam)_Book1_Hoan chinh KH 2012 Von ho tro co MT 20" xfId="16498"/>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3" xfId="16501"/>
    <cellStyle name="1_Ra soat Giai ngan 2007 (dang lam)_Book1_Hoan chinh KH 2012 Von ho tro co MT 3 4" xfId="16502"/>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3" xfId="16505"/>
    <cellStyle name="1_Ra soat Giai ngan 2007 (dang lam)_Book1_Hoan chinh KH 2012 Von ho tro co MT 4 4" xfId="16506"/>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3" xfId="16509"/>
    <cellStyle name="1_Ra soat Giai ngan 2007 (dang lam)_Book1_Hoan chinh KH 2012 Von ho tro co MT 5 4" xfId="16510"/>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3" xfId="16513"/>
    <cellStyle name="1_Ra soat Giai ngan 2007 (dang lam)_Book1_Hoan chinh KH 2012 Von ho tro co MT 6 4" xfId="16514"/>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3" xfId="16517"/>
    <cellStyle name="1_Ra soat Giai ngan 2007 (dang lam)_Book1_Hoan chinh KH 2012 Von ho tro co MT 7 4" xfId="16518"/>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3" xfId="16521"/>
    <cellStyle name="1_Ra soat Giai ngan 2007 (dang lam)_Book1_Hoan chinh KH 2012 Von ho tro co MT 8 4" xfId="16522"/>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3" xfId="16525"/>
    <cellStyle name="1_Ra soat Giai ngan 2007 (dang lam)_Book1_Hoan chinh KH 2012 Von ho tro co MT 9 4" xfId="16526"/>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3" xfId="16530"/>
    <cellStyle name="1_Ra soat Giai ngan 2007 (dang lam)_Book1_Hoan chinh KH 2012 Von ho tro co MT_Bao cao giai ngan quy I 2 4" xfId="16531"/>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3" xfId="16534"/>
    <cellStyle name="1_Ra soat Giai ngan 2007 (dang lam)_Book1_Hoan chinh KH 2012 Von ho tro co MT_Bao cao giai ngan quy I 3 4" xfId="16535"/>
    <cellStyle name="1_Ra soat Giai ngan 2007 (dang lam)_Book1_Hoan chinh KH 2012 Von ho tro co MT_Bao cao giai ngan quy I 4" xfId="16536"/>
    <cellStyle name="1_Ra soat Giai ngan 2007 (dang lam)_Book1_Hoan chinh KH 2012 Von ho tro co MT_Bao cao giai ngan quy I 5" xfId="16537"/>
    <cellStyle name="1_Ra soat Giai ngan 2007 (dang lam)_Book1_Hoan chinh KH 2012 Von ho tro co MT_Bao cao giai ngan quy I 6" xfId="16538"/>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3" xfId="16542"/>
    <cellStyle name="1_Ra soat Giai ngan 2007 (dang lam)_Book1_Hoan chinh KH 2012 Von ho tro co MT_BC von DTPT 6 thang 2012 2 4" xfId="16543"/>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3" xfId="16546"/>
    <cellStyle name="1_Ra soat Giai ngan 2007 (dang lam)_Book1_Hoan chinh KH 2012 Von ho tro co MT_BC von DTPT 6 thang 2012 3 4" xfId="16547"/>
    <cellStyle name="1_Ra soat Giai ngan 2007 (dang lam)_Book1_Hoan chinh KH 2012 Von ho tro co MT_BC von DTPT 6 thang 2012 4" xfId="16548"/>
    <cellStyle name="1_Ra soat Giai ngan 2007 (dang lam)_Book1_Hoan chinh KH 2012 Von ho tro co MT_BC von DTPT 6 thang 2012 5" xfId="16549"/>
    <cellStyle name="1_Ra soat Giai ngan 2007 (dang lam)_Book1_Hoan chinh KH 2012 Von ho tro co MT_BC von DTPT 6 thang 2012 6" xfId="16550"/>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3" xfId="16554"/>
    <cellStyle name="1_Ra soat Giai ngan 2007 (dang lam)_Book1_Hoan chinh KH 2012 Von ho tro co MT_Bieu du thao QD von ho tro co MT 2 4" xfId="16555"/>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3" xfId="16558"/>
    <cellStyle name="1_Ra soat Giai ngan 2007 (dang lam)_Book1_Hoan chinh KH 2012 Von ho tro co MT_Bieu du thao QD von ho tro co MT 3 4" xfId="16559"/>
    <cellStyle name="1_Ra soat Giai ngan 2007 (dang lam)_Book1_Hoan chinh KH 2012 Von ho tro co MT_Bieu du thao QD von ho tro co MT 4" xfId="16560"/>
    <cellStyle name="1_Ra soat Giai ngan 2007 (dang lam)_Book1_Hoan chinh KH 2012 Von ho tro co MT_Bieu du thao QD von ho tro co MT 5" xfId="16561"/>
    <cellStyle name="1_Ra soat Giai ngan 2007 (dang lam)_Book1_Hoan chinh KH 2012 Von ho tro co MT_Bieu du thao QD von ho tro co MT 6" xfId="16562"/>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3" xfId="16566"/>
    <cellStyle name="1_Ra soat Giai ngan 2007 (dang lam)_Book1_Hoan chinh KH 2012 Von ho tro co MT_Ke hoach 2012 theo doi (giai ngan 30.6.12) 2 4" xfId="16567"/>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3" xfId="16570"/>
    <cellStyle name="1_Ra soat Giai ngan 2007 (dang lam)_Book1_Hoan chinh KH 2012 Von ho tro co MT_Ke hoach 2012 theo doi (giai ngan 30.6.12) 3 4" xfId="16571"/>
    <cellStyle name="1_Ra soat Giai ngan 2007 (dang lam)_Book1_Hoan chinh KH 2012 Von ho tro co MT_Ke hoach 2012 theo doi (giai ngan 30.6.12) 4" xfId="16572"/>
    <cellStyle name="1_Ra soat Giai ngan 2007 (dang lam)_Book1_Hoan chinh KH 2012 Von ho tro co MT_Ke hoach 2012 theo doi (giai ngan 30.6.12) 5" xfId="16573"/>
    <cellStyle name="1_Ra soat Giai ngan 2007 (dang lam)_Book1_Hoan chinh KH 2012 Von ho tro co MT_Ke hoach 2012 theo doi (giai ngan 30.6.12) 6" xfId="16574"/>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3" xfId="16578"/>
    <cellStyle name="1_Ra soat Giai ngan 2007 (dang lam)_Book1_Ke hoach 2012 (theo doi) 2 4" xfId="16579"/>
    <cellStyle name="1_Ra soat Giai ngan 2007 (dang lam)_Book1_Ke hoach 2012 (theo doi) 3" xfId="16580"/>
    <cellStyle name="1_Ra soat Giai ngan 2007 (dang lam)_Book1_Ke hoach 2012 (theo doi) 3 2" xfId="16581"/>
    <cellStyle name="1_Ra soat Giai ngan 2007 (dang lam)_Book1_Ke hoach 2012 (theo doi) 3 3" xfId="16582"/>
    <cellStyle name="1_Ra soat Giai ngan 2007 (dang lam)_Book1_Ke hoach 2012 (theo doi) 3 4" xfId="16583"/>
    <cellStyle name="1_Ra soat Giai ngan 2007 (dang lam)_Book1_Ke hoach 2012 (theo doi) 4" xfId="16584"/>
    <cellStyle name="1_Ra soat Giai ngan 2007 (dang lam)_Book1_Ke hoach 2012 (theo doi) 5" xfId="16585"/>
    <cellStyle name="1_Ra soat Giai ngan 2007 (dang lam)_Book1_Ke hoach 2012 (theo doi) 6" xfId="16586"/>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3" xfId="16590"/>
    <cellStyle name="1_Ra soat Giai ngan 2007 (dang lam)_Book1_Ke hoach 2012 theo doi (giai ngan 30.6.12) 2 4" xfId="16591"/>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3" xfId="16594"/>
    <cellStyle name="1_Ra soat Giai ngan 2007 (dang lam)_Book1_Ke hoach 2012 theo doi (giai ngan 30.6.12) 3 4" xfId="16595"/>
    <cellStyle name="1_Ra soat Giai ngan 2007 (dang lam)_Book1_Ke hoach 2012 theo doi (giai ngan 30.6.12) 4" xfId="16596"/>
    <cellStyle name="1_Ra soat Giai ngan 2007 (dang lam)_Book1_Ke hoach 2012 theo doi (giai ngan 30.6.12) 5" xfId="16597"/>
    <cellStyle name="1_Ra soat Giai ngan 2007 (dang lam)_Book1_Ke hoach 2012 theo doi (giai ngan 30.6.12) 6" xfId="16598"/>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3" xfId="16602"/>
    <cellStyle name="1_Ra soat Giai ngan 2007 (dang lam)_Dang ky phan khai von ODA (gui Bo) 2 4" xfId="16603"/>
    <cellStyle name="1_Ra soat Giai ngan 2007 (dang lam)_Dang ky phan khai von ODA (gui Bo) 3" xfId="16604"/>
    <cellStyle name="1_Ra soat Giai ngan 2007 (dang lam)_Dang ky phan khai von ODA (gui Bo) 4" xfId="16605"/>
    <cellStyle name="1_Ra soat Giai ngan 2007 (dang lam)_Dang ky phan khai von ODA (gui Bo) 5" xfId="16606"/>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3" xfId="16610"/>
    <cellStyle name="1_Ra soat Giai ngan 2007 (dang lam)_Dang ky phan khai von ODA (gui Bo)_BC von DTPT 6 thang 2012 2 4" xfId="16611"/>
    <cellStyle name="1_Ra soat Giai ngan 2007 (dang lam)_Dang ky phan khai von ODA (gui Bo)_BC von DTPT 6 thang 2012 3" xfId="16612"/>
    <cellStyle name="1_Ra soat Giai ngan 2007 (dang lam)_Dang ky phan khai von ODA (gui Bo)_BC von DTPT 6 thang 2012 4" xfId="16613"/>
    <cellStyle name="1_Ra soat Giai ngan 2007 (dang lam)_Dang ky phan khai von ODA (gui Bo)_BC von DTPT 6 thang 2012 5" xfId="16614"/>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3" xfId="16618"/>
    <cellStyle name="1_Ra soat Giai ngan 2007 (dang lam)_Dang ky phan khai von ODA (gui Bo)_Bieu du thao QD von ho tro co MT 2 4" xfId="16619"/>
    <cellStyle name="1_Ra soat Giai ngan 2007 (dang lam)_Dang ky phan khai von ODA (gui Bo)_Bieu du thao QD von ho tro co MT 3" xfId="16620"/>
    <cellStyle name="1_Ra soat Giai ngan 2007 (dang lam)_Dang ky phan khai von ODA (gui Bo)_Bieu du thao QD von ho tro co MT 4" xfId="16621"/>
    <cellStyle name="1_Ra soat Giai ngan 2007 (dang lam)_Dang ky phan khai von ODA (gui Bo)_Bieu du thao QD von ho tro co MT 5" xfId="16622"/>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3" xfId="16626"/>
    <cellStyle name="1_Ra soat Giai ngan 2007 (dang lam)_Dang ky phan khai von ODA (gui Bo)_Ke hoach 2012 theo doi (giai ngan 30.6.12) 2 4" xfId="16627"/>
    <cellStyle name="1_Ra soat Giai ngan 2007 (dang lam)_Dang ky phan khai von ODA (gui Bo)_Ke hoach 2012 theo doi (giai ngan 30.6.12) 3" xfId="16628"/>
    <cellStyle name="1_Ra soat Giai ngan 2007 (dang lam)_Dang ky phan khai von ODA (gui Bo)_Ke hoach 2012 theo doi (giai ngan 30.6.12) 4" xfId="16629"/>
    <cellStyle name="1_Ra soat Giai ngan 2007 (dang lam)_Dang ky phan khai von ODA (gui Bo)_Ke hoach 2012 theo doi (giai ngan 30.6.12) 5" xfId="16630"/>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3" xfId="16634"/>
    <cellStyle name="1_Ra soat Giai ngan 2007 (dang lam)_Ke hoach 2012 (theo doi) 2 4" xfId="16635"/>
    <cellStyle name="1_Ra soat Giai ngan 2007 (dang lam)_Ke hoach 2012 (theo doi) 3" xfId="16636"/>
    <cellStyle name="1_Ra soat Giai ngan 2007 (dang lam)_Ke hoach 2012 (theo doi) 4" xfId="16637"/>
    <cellStyle name="1_Ra soat Giai ngan 2007 (dang lam)_Ke hoach 2012 (theo doi) 5" xfId="16638"/>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3" xfId="16642"/>
    <cellStyle name="1_Ra soat Giai ngan 2007 (dang lam)_Ke hoach 2012 theo doi (giai ngan 30.6.12) 2 4" xfId="16643"/>
    <cellStyle name="1_Ra soat Giai ngan 2007 (dang lam)_Ke hoach 2012 theo doi (giai ngan 30.6.12) 3" xfId="16644"/>
    <cellStyle name="1_Ra soat Giai ngan 2007 (dang lam)_Ke hoach 2012 theo doi (giai ngan 30.6.12) 4" xfId="16645"/>
    <cellStyle name="1_Ra soat Giai ngan 2007 (dang lam)_Ke hoach 2012 theo doi (giai ngan 30.6.12) 5" xfId="16646"/>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3" xfId="16650"/>
    <cellStyle name="1_Ra soat Giai ngan 2007 (dang lam)_Tong hop theo doi von TPCP (BC) 2 4" xfId="16651"/>
    <cellStyle name="1_Ra soat Giai ngan 2007 (dang lam)_Tong hop theo doi von TPCP (BC) 3" xfId="16652"/>
    <cellStyle name="1_Ra soat Giai ngan 2007 (dang lam)_Tong hop theo doi von TPCP (BC) 4" xfId="16653"/>
    <cellStyle name="1_Ra soat Giai ngan 2007 (dang lam)_Tong hop theo doi von TPCP (BC) 5" xfId="16654"/>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3" xfId="16658"/>
    <cellStyle name="1_Ra soat Giai ngan 2007 (dang lam)_Tong hop theo doi von TPCP (BC)_BC von DTPT 6 thang 2012 2 4" xfId="16659"/>
    <cellStyle name="1_Ra soat Giai ngan 2007 (dang lam)_Tong hop theo doi von TPCP (BC)_BC von DTPT 6 thang 2012 3" xfId="16660"/>
    <cellStyle name="1_Ra soat Giai ngan 2007 (dang lam)_Tong hop theo doi von TPCP (BC)_BC von DTPT 6 thang 2012 4" xfId="16661"/>
    <cellStyle name="1_Ra soat Giai ngan 2007 (dang lam)_Tong hop theo doi von TPCP (BC)_BC von DTPT 6 thang 2012 5" xfId="16662"/>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3" xfId="16666"/>
    <cellStyle name="1_Ra soat Giai ngan 2007 (dang lam)_Tong hop theo doi von TPCP (BC)_Bieu du thao QD von ho tro co MT 2 4" xfId="16667"/>
    <cellStyle name="1_Ra soat Giai ngan 2007 (dang lam)_Tong hop theo doi von TPCP (BC)_Bieu du thao QD von ho tro co MT 3" xfId="16668"/>
    <cellStyle name="1_Ra soat Giai ngan 2007 (dang lam)_Tong hop theo doi von TPCP (BC)_Bieu du thao QD von ho tro co MT 4" xfId="16669"/>
    <cellStyle name="1_Ra soat Giai ngan 2007 (dang lam)_Tong hop theo doi von TPCP (BC)_Bieu du thao QD von ho tro co MT 5" xfId="16670"/>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3" xfId="16674"/>
    <cellStyle name="1_Ra soat Giai ngan 2007 (dang lam)_Tong hop theo doi von TPCP (BC)_Ke hoach 2012 (theo doi) 2 4" xfId="16675"/>
    <cellStyle name="1_Ra soat Giai ngan 2007 (dang lam)_Tong hop theo doi von TPCP (BC)_Ke hoach 2012 (theo doi) 3" xfId="16676"/>
    <cellStyle name="1_Ra soat Giai ngan 2007 (dang lam)_Tong hop theo doi von TPCP (BC)_Ke hoach 2012 (theo doi) 4" xfId="16677"/>
    <cellStyle name="1_Ra soat Giai ngan 2007 (dang lam)_Tong hop theo doi von TPCP (BC)_Ke hoach 2012 (theo doi) 5" xfId="16678"/>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3" xfId="16682"/>
    <cellStyle name="1_Ra soat Giai ngan 2007 (dang lam)_Tong hop theo doi von TPCP (BC)_Ke hoach 2012 theo doi (giai ngan 30.6.12) 2 4" xfId="16683"/>
    <cellStyle name="1_Ra soat Giai ngan 2007 (dang lam)_Tong hop theo doi von TPCP (BC)_Ke hoach 2012 theo doi (giai ngan 30.6.12) 3" xfId="16684"/>
    <cellStyle name="1_Ra soat Giai ngan 2007 (dang lam)_Tong hop theo doi von TPCP (BC)_Ke hoach 2012 theo doi (giai ngan 30.6.12) 4" xfId="16685"/>
    <cellStyle name="1_Ra soat Giai ngan 2007 (dang lam)_Tong hop theo doi von TPCP (BC)_Ke hoach 2012 theo doi (giai ngan 30.6.12) 5" xfId="16686"/>
    <cellStyle name="1_Theo doi von TPCP (dang lam)" xfId="16687"/>
    <cellStyle name="1_Theo doi von TPCP (dang lam) 2" xfId="16688"/>
    <cellStyle name="1_Theo doi von TPCP (dang lam) 2 2" xfId="16689"/>
    <cellStyle name="1_Theo doi von TPCP (dang lam) 2 3" xfId="16690"/>
    <cellStyle name="1_Theo doi von TPCP (dang lam) 2 4" xfId="16691"/>
    <cellStyle name="1_Theo doi von TPCP (dang lam) 3" xfId="16692"/>
    <cellStyle name="1_Theo doi von TPCP (dang lam) 4" xfId="16693"/>
    <cellStyle name="1_Theo doi von TPCP (dang lam) 5" xfId="16694"/>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3" xfId="16699"/>
    <cellStyle name="1_Theo doi von TPCP (dang lam)_Bao cao tinh hinh thuc hien KH 2009 den 31-01-10 2 2 4" xfId="16700"/>
    <cellStyle name="1_Theo doi von TPCP (dang lam)_Bao cao tinh hinh thuc hien KH 2009 den 31-01-10 2 3" xfId="16701"/>
    <cellStyle name="1_Theo doi von TPCP (dang lam)_Bao cao tinh hinh thuc hien KH 2009 den 31-01-10 2 4" xfId="16702"/>
    <cellStyle name="1_Theo doi von TPCP (dang lam)_Bao cao tinh hinh thuc hien KH 2009 den 31-01-10 2 5" xfId="16703"/>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3" xfId="16706"/>
    <cellStyle name="1_Theo doi von TPCP (dang lam)_Bao cao tinh hinh thuc hien KH 2009 den 31-01-10 3 4" xfId="16707"/>
    <cellStyle name="1_Theo doi von TPCP (dang lam)_Bao cao tinh hinh thuc hien KH 2009 den 31-01-10 4" xfId="16708"/>
    <cellStyle name="1_Theo doi von TPCP (dang lam)_Bao cao tinh hinh thuc hien KH 2009 den 31-01-10 5" xfId="16709"/>
    <cellStyle name="1_Theo doi von TPCP (dang lam)_Bao cao tinh hinh thuc hien KH 2009 den 31-01-10 6" xfId="16710"/>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3" xfId="16715"/>
    <cellStyle name="1_Theo doi von TPCP (dang lam)_Bao cao tinh hinh thuc hien KH 2009 den 31-01-10_BC von DTPT 6 thang 2012 2 2 4" xfId="16716"/>
    <cellStyle name="1_Theo doi von TPCP (dang lam)_Bao cao tinh hinh thuc hien KH 2009 den 31-01-10_BC von DTPT 6 thang 2012 2 3" xfId="16717"/>
    <cellStyle name="1_Theo doi von TPCP (dang lam)_Bao cao tinh hinh thuc hien KH 2009 den 31-01-10_BC von DTPT 6 thang 2012 2 4" xfId="16718"/>
    <cellStyle name="1_Theo doi von TPCP (dang lam)_Bao cao tinh hinh thuc hien KH 2009 den 31-01-10_BC von DTPT 6 thang 2012 2 5" xfId="16719"/>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3" xfId="16722"/>
    <cellStyle name="1_Theo doi von TPCP (dang lam)_Bao cao tinh hinh thuc hien KH 2009 den 31-01-10_BC von DTPT 6 thang 2012 3 4" xfId="16723"/>
    <cellStyle name="1_Theo doi von TPCP (dang lam)_Bao cao tinh hinh thuc hien KH 2009 den 31-01-10_BC von DTPT 6 thang 2012 4" xfId="16724"/>
    <cellStyle name="1_Theo doi von TPCP (dang lam)_Bao cao tinh hinh thuc hien KH 2009 den 31-01-10_BC von DTPT 6 thang 2012 5" xfId="16725"/>
    <cellStyle name="1_Theo doi von TPCP (dang lam)_Bao cao tinh hinh thuc hien KH 2009 den 31-01-10_BC von DTPT 6 thang 2012 6" xfId="16726"/>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3" xfId="16731"/>
    <cellStyle name="1_Theo doi von TPCP (dang lam)_Bao cao tinh hinh thuc hien KH 2009 den 31-01-10_Bieu du thao QD von ho tro co MT 2 2 4" xfId="16732"/>
    <cellStyle name="1_Theo doi von TPCP (dang lam)_Bao cao tinh hinh thuc hien KH 2009 den 31-01-10_Bieu du thao QD von ho tro co MT 2 3" xfId="16733"/>
    <cellStyle name="1_Theo doi von TPCP (dang lam)_Bao cao tinh hinh thuc hien KH 2009 den 31-01-10_Bieu du thao QD von ho tro co MT 2 4" xfId="16734"/>
    <cellStyle name="1_Theo doi von TPCP (dang lam)_Bao cao tinh hinh thuc hien KH 2009 den 31-01-10_Bieu du thao QD von ho tro co MT 2 5" xfId="16735"/>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3" xfId="16738"/>
    <cellStyle name="1_Theo doi von TPCP (dang lam)_Bao cao tinh hinh thuc hien KH 2009 den 31-01-10_Bieu du thao QD von ho tro co MT 3 4" xfId="16739"/>
    <cellStyle name="1_Theo doi von TPCP (dang lam)_Bao cao tinh hinh thuc hien KH 2009 den 31-01-10_Bieu du thao QD von ho tro co MT 4" xfId="16740"/>
    <cellStyle name="1_Theo doi von TPCP (dang lam)_Bao cao tinh hinh thuc hien KH 2009 den 31-01-10_Bieu du thao QD von ho tro co MT 5" xfId="16741"/>
    <cellStyle name="1_Theo doi von TPCP (dang lam)_Bao cao tinh hinh thuc hien KH 2009 den 31-01-10_Bieu du thao QD von ho tro co MT 6" xfId="16742"/>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3" xfId="16747"/>
    <cellStyle name="1_Theo doi von TPCP (dang lam)_Bao cao tinh hinh thuc hien KH 2009 den 31-01-10_Ke hoach 2012 (theo doi) 2 2 4" xfId="16748"/>
    <cellStyle name="1_Theo doi von TPCP (dang lam)_Bao cao tinh hinh thuc hien KH 2009 den 31-01-10_Ke hoach 2012 (theo doi) 2 3" xfId="16749"/>
    <cellStyle name="1_Theo doi von TPCP (dang lam)_Bao cao tinh hinh thuc hien KH 2009 den 31-01-10_Ke hoach 2012 (theo doi) 2 4" xfId="16750"/>
    <cellStyle name="1_Theo doi von TPCP (dang lam)_Bao cao tinh hinh thuc hien KH 2009 den 31-01-10_Ke hoach 2012 (theo doi) 2 5" xfId="16751"/>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3" xfId="16754"/>
    <cellStyle name="1_Theo doi von TPCP (dang lam)_Bao cao tinh hinh thuc hien KH 2009 den 31-01-10_Ke hoach 2012 (theo doi) 3 4" xfId="16755"/>
    <cellStyle name="1_Theo doi von TPCP (dang lam)_Bao cao tinh hinh thuc hien KH 2009 den 31-01-10_Ke hoach 2012 (theo doi) 4" xfId="16756"/>
    <cellStyle name="1_Theo doi von TPCP (dang lam)_Bao cao tinh hinh thuc hien KH 2009 den 31-01-10_Ke hoach 2012 (theo doi) 5" xfId="16757"/>
    <cellStyle name="1_Theo doi von TPCP (dang lam)_Bao cao tinh hinh thuc hien KH 2009 den 31-01-10_Ke hoach 2012 (theo doi) 6" xfId="16758"/>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3" xfId="16763"/>
    <cellStyle name="1_Theo doi von TPCP (dang lam)_Bao cao tinh hinh thuc hien KH 2009 den 31-01-10_Ke hoach 2012 theo doi (giai ngan 30.6.12) 2 2 4" xfId="16764"/>
    <cellStyle name="1_Theo doi von TPCP (dang lam)_Bao cao tinh hinh thuc hien KH 2009 den 31-01-10_Ke hoach 2012 theo doi (giai ngan 30.6.12) 2 3" xfId="16765"/>
    <cellStyle name="1_Theo doi von TPCP (dang lam)_Bao cao tinh hinh thuc hien KH 2009 den 31-01-10_Ke hoach 2012 theo doi (giai ngan 30.6.12) 2 4" xfId="16766"/>
    <cellStyle name="1_Theo doi von TPCP (dang lam)_Bao cao tinh hinh thuc hien KH 2009 den 31-01-10_Ke hoach 2012 theo doi (giai ngan 30.6.12) 2 5" xfId="16767"/>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3" xfId="16770"/>
    <cellStyle name="1_Theo doi von TPCP (dang lam)_Bao cao tinh hinh thuc hien KH 2009 den 31-01-10_Ke hoach 2012 theo doi (giai ngan 30.6.12) 3 4" xfId="16771"/>
    <cellStyle name="1_Theo doi von TPCP (dang lam)_Bao cao tinh hinh thuc hien KH 2009 den 31-01-10_Ke hoach 2012 theo doi (giai ngan 30.6.12) 4" xfId="16772"/>
    <cellStyle name="1_Theo doi von TPCP (dang lam)_Bao cao tinh hinh thuc hien KH 2009 den 31-01-10_Ke hoach 2012 theo doi (giai ngan 30.6.12) 5" xfId="16773"/>
    <cellStyle name="1_Theo doi von TPCP (dang lam)_Bao cao tinh hinh thuc hien KH 2009 den 31-01-10_Ke hoach 2012 theo doi (giai ngan 30.6.12) 6" xfId="16774"/>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3" xfId="16778"/>
    <cellStyle name="1_Theo doi von TPCP (dang lam)_BC von DTPT 6 thang 2012 2 4" xfId="16779"/>
    <cellStyle name="1_Theo doi von TPCP (dang lam)_BC von DTPT 6 thang 2012 3" xfId="16780"/>
    <cellStyle name="1_Theo doi von TPCP (dang lam)_BC von DTPT 6 thang 2012 4" xfId="16781"/>
    <cellStyle name="1_Theo doi von TPCP (dang lam)_BC von DTPT 6 thang 2012 5" xfId="16782"/>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3" xfId="16786"/>
    <cellStyle name="1_Theo doi von TPCP (dang lam)_Bieu du thao QD von ho tro co MT 2 4" xfId="16787"/>
    <cellStyle name="1_Theo doi von TPCP (dang lam)_Bieu du thao QD von ho tro co MT 3" xfId="16788"/>
    <cellStyle name="1_Theo doi von TPCP (dang lam)_Bieu du thao QD von ho tro co MT 4" xfId="16789"/>
    <cellStyle name="1_Theo doi von TPCP (dang lam)_Bieu du thao QD von ho tro co MT 5" xfId="16790"/>
    <cellStyle name="1_Theo doi von TPCP (dang lam)_Book1" xfId="16791"/>
    <cellStyle name="1_Theo doi von TPCP (dang lam)_Book1 2" xfId="16792"/>
    <cellStyle name="1_Theo doi von TPCP (dang lam)_Book1 2 2" xfId="16793"/>
    <cellStyle name="1_Theo doi von TPCP (dang lam)_Book1 2 3" xfId="16794"/>
    <cellStyle name="1_Theo doi von TPCP (dang lam)_Book1 2 4" xfId="16795"/>
    <cellStyle name="1_Theo doi von TPCP (dang lam)_Book1 3" xfId="16796"/>
    <cellStyle name="1_Theo doi von TPCP (dang lam)_Book1 3 2" xfId="16797"/>
    <cellStyle name="1_Theo doi von TPCP (dang lam)_Book1 3 3" xfId="16798"/>
    <cellStyle name="1_Theo doi von TPCP (dang lam)_Book1 3 4" xfId="16799"/>
    <cellStyle name="1_Theo doi von TPCP (dang lam)_Book1 4" xfId="16800"/>
    <cellStyle name="1_Theo doi von TPCP (dang lam)_Book1 5" xfId="16801"/>
    <cellStyle name="1_Theo doi von TPCP (dang lam)_Book1 6" xfId="16802"/>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3" xfId="16806"/>
    <cellStyle name="1_Theo doi von TPCP (dang lam)_Book1_BC von DTPT 6 thang 2012 2 4" xfId="16807"/>
    <cellStyle name="1_Theo doi von TPCP (dang lam)_Book1_BC von DTPT 6 thang 2012 3" xfId="16808"/>
    <cellStyle name="1_Theo doi von TPCP (dang lam)_Book1_BC von DTPT 6 thang 2012 3 2" xfId="16809"/>
    <cellStyle name="1_Theo doi von TPCP (dang lam)_Book1_BC von DTPT 6 thang 2012 3 3" xfId="16810"/>
    <cellStyle name="1_Theo doi von TPCP (dang lam)_Book1_BC von DTPT 6 thang 2012 3 4" xfId="16811"/>
    <cellStyle name="1_Theo doi von TPCP (dang lam)_Book1_BC von DTPT 6 thang 2012 4" xfId="16812"/>
    <cellStyle name="1_Theo doi von TPCP (dang lam)_Book1_BC von DTPT 6 thang 2012 5" xfId="16813"/>
    <cellStyle name="1_Theo doi von TPCP (dang lam)_Book1_BC von DTPT 6 thang 2012 6" xfId="16814"/>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3" xfId="16818"/>
    <cellStyle name="1_Theo doi von TPCP (dang lam)_Book1_Bieu du thao QD von ho tro co MT 2 4" xfId="16819"/>
    <cellStyle name="1_Theo doi von TPCP (dang lam)_Book1_Bieu du thao QD von ho tro co MT 3" xfId="16820"/>
    <cellStyle name="1_Theo doi von TPCP (dang lam)_Book1_Bieu du thao QD von ho tro co MT 3 2" xfId="16821"/>
    <cellStyle name="1_Theo doi von TPCP (dang lam)_Book1_Bieu du thao QD von ho tro co MT 3 3" xfId="16822"/>
    <cellStyle name="1_Theo doi von TPCP (dang lam)_Book1_Bieu du thao QD von ho tro co MT 3 4" xfId="16823"/>
    <cellStyle name="1_Theo doi von TPCP (dang lam)_Book1_Bieu du thao QD von ho tro co MT 4" xfId="16824"/>
    <cellStyle name="1_Theo doi von TPCP (dang lam)_Book1_Bieu du thao QD von ho tro co MT 5" xfId="16825"/>
    <cellStyle name="1_Theo doi von TPCP (dang lam)_Book1_Bieu du thao QD von ho tro co MT 6" xfId="16826"/>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3" xfId="16830"/>
    <cellStyle name="1_Theo doi von TPCP (dang lam)_Book1_Hoan chinh KH 2012 (o nha) 2 4" xfId="16831"/>
    <cellStyle name="1_Theo doi von TPCP (dang lam)_Book1_Hoan chinh KH 2012 (o nha) 3" xfId="16832"/>
    <cellStyle name="1_Theo doi von TPCP (dang lam)_Book1_Hoan chinh KH 2012 (o nha) 3 2" xfId="16833"/>
    <cellStyle name="1_Theo doi von TPCP (dang lam)_Book1_Hoan chinh KH 2012 (o nha) 3 3" xfId="16834"/>
    <cellStyle name="1_Theo doi von TPCP (dang lam)_Book1_Hoan chinh KH 2012 (o nha) 3 4" xfId="16835"/>
    <cellStyle name="1_Theo doi von TPCP (dang lam)_Book1_Hoan chinh KH 2012 (o nha) 4" xfId="16836"/>
    <cellStyle name="1_Theo doi von TPCP (dang lam)_Book1_Hoan chinh KH 2012 (o nha) 5" xfId="16837"/>
    <cellStyle name="1_Theo doi von TPCP (dang lam)_Book1_Hoan chinh KH 2012 (o nha) 6" xfId="16838"/>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3" xfId="16842"/>
    <cellStyle name="1_Theo doi von TPCP (dang lam)_Book1_Hoan chinh KH 2012 (o nha)_Bao cao giai ngan quy I 2 4" xfId="16843"/>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3" xfId="16846"/>
    <cellStyle name="1_Theo doi von TPCP (dang lam)_Book1_Hoan chinh KH 2012 (o nha)_Bao cao giai ngan quy I 3 4" xfId="16847"/>
    <cellStyle name="1_Theo doi von TPCP (dang lam)_Book1_Hoan chinh KH 2012 (o nha)_Bao cao giai ngan quy I 4" xfId="16848"/>
    <cellStyle name="1_Theo doi von TPCP (dang lam)_Book1_Hoan chinh KH 2012 (o nha)_Bao cao giai ngan quy I 5" xfId="16849"/>
    <cellStyle name="1_Theo doi von TPCP (dang lam)_Book1_Hoan chinh KH 2012 (o nha)_Bao cao giai ngan quy I 6" xfId="16850"/>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3" xfId="16854"/>
    <cellStyle name="1_Theo doi von TPCP (dang lam)_Book1_Hoan chinh KH 2012 (o nha)_BC von DTPT 6 thang 2012 2 4" xfId="16855"/>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3" xfId="16858"/>
    <cellStyle name="1_Theo doi von TPCP (dang lam)_Book1_Hoan chinh KH 2012 (o nha)_BC von DTPT 6 thang 2012 3 4" xfId="16859"/>
    <cellStyle name="1_Theo doi von TPCP (dang lam)_Book1_Hoan chinh KH 2012 (o nha)_BC von DTPT 6 thang 2012 4" xfId="16860"/>
    <cellStyle name="1_Theo doi von TPCP (dang lam)_Book1_Hoan chinh KH 2012 (o nha)_BC von DTPT 6 thang 2012 5" xfId="16861"/>
    <cellStyle name="1_Theo doi von TPCP (dang lam)_Book1_Hoan chinh KH 2012 (o nha)_BC von DTPT 6 thang 2012 6" xfId="16862"/>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3" xfId="16866"/>
    <cellStyle name="1_Theo doi von TPCP (dang lam)_Book1_Hoan chinh KH 2012 (o nha)_Bieu du thao QD von ho tro co MT 2 4" xfId="16867"/>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3" xfId="16870"/>
    <cellStyle name="1_Theo doi von TPCP (dang lam)_Book1_Hoan chinh KH 2012 (o nha)_Bieu du thao QD von ho tro co MT 3 4" xfId="16871"/>
    <cellStyle name="1_Theo doi von TPCP (dang lam)_Book1_Hoan chinh KH 2012 (o nha)_Bieu du thao QD von ho tro co MT 4" xfId="16872"/>
    <cellStyle name="1_Theo doi von TPCP (dang lam)_Book1_Hoan chinh KH 2012 (o nha)_Bieu du thao QD von ho tro co MT 5" xfId="16873"/>
    <cellStyle name="1_Theo doi von TPCP (dang lam)_Book1_Hoan chinh KH 2012 (o nha)_Bieu du thao QD von ho tro co MT 6" xfId="16874"/>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3" xfId="16878"/>
    <cellStyle name="1_Theo doi von TPCP (dang lam)_Book1_Hoan chinh KH 2012 (o nha)_Ke hoach 2012 theo doi (giai ngan 30.6.12) 2 4" xfId="16879"/>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3" xfId="16882"/>
    <cellStyle name="1_Theo doi von TPCP (dang lam)_Book1_Hoan chinh KH 2012 (o nha)_Ke hoach 2012 theo doi (giai ngan 30.6.12) 3 4" xfId="16883"/>
    <cellStyle name="1_Theo doi von TPCP (dang lam)_Book1_Hoan chinh KH 2012 (o nha)_Ke hoach 2012 theo doi (giai ngan 30.6.12) 4" xfId="16884"/>
    <cellStyle name="1_Theo doi von TPCP (dang lam)_Book1_Hoan chinh KH 2012 (o nha)_Ke hoach 2012 theo doi (giai ngan 30.6.12) 5" xfId="16885"/>
    <cellStyle name="1_Theo doi von TPCP (dang lam)_Book1_Hoan chinh KH 2012 (o nha)_Ke hoach 2012 theo doi (giai ngan 30.6.12) 6" xfId="16886"/>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3" xfId="16891"/>
    <cellStyle name="1_Theo doi von TPCP (dang lam)_Book1_Hoan chinh KH 2012 Von ho tro co MT (chi tiet) 2 4" xfId="16892"/>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3" xfId="16895"/>
    <cellStyle name="1_Theo doi von TPCP (dang lam)_Book1_Hoan chinh KH 2012 Von ho tro co MT (chi tiet) 3 4" xfId="16896"/>
    <cellStyle name="1_Theo doi von TPCP (dang lam)_Book1_Hoan chinh KH 2012 Von ho tro co MT (chi tiet) 4" xfId="16897"/>
    <cellStyle name="1_Theo doi von TPCP (dang lam)_Book1_Hoan chinh KH 2012 Von ho tro co MT (chi tiet) 5" xfId="16898"/>
    <cellStyle name="1_Theo doi von TPCP (dang lam)_Book1_Hoan chinh KH 2012 Von ho tro co MT (chi tiet) 6" xfId="16899"/>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3" xfId="16902"/>
    <cellStyle name="1_Theo doi von TPCP (dang lam)_Book1_Hoan chinh KH 2012 Von ho tro co MT 10 4" xfId="16903"/>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3" xfId="16906"/>
    <cellStyle name="1_Theo doi von TPCP (dang lam)_Book1_Hoan chinh KH 2012 Von ho tro co MT 11 4" xfId="16907"/>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3" xfId="16910"/>
    <cellStyle name="1_Theo doi von TPCP (dang lam)_Book1_Hoan chinh KH 2012 Von ho tro co MT 12 4" xfId="16911"/>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3" xfId="16914"/>
    <cellStyle name="1_Theo doi von TPCP (dang lam)_Book1_Hoan chinh KH 2012 Von ho tro co MT 13 4" xfId="16915"/>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3" xfId="16918"/>
    <cellStyle name="1_Theo doi von TPCP (dang lam)_Book1_Hoan chinh KH 2012 Von ho tro co MT 14 4" xfId="16919"/>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3" xfId="16922"/>
    <cellStyle name="1_Theo doi von TPCP (dang lam)_Book1_Hoan chinh KH 2012 Von ho tro co MT 15 4" xfId="16923"/>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3" xfId="16926"/>
    <cellStyle name="1_Theo doi von TPCP (dang lam)_Book1_Hoan chinh KH 2012 Von ho tro co MT 16 4" xfId="16927"/>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3" xfId="16930"/>
    <cellStyle name="1_Theo doi von TPCP (dang lam)_Book1_Hoan chinh KH 2012 Von ho tro co MT 17 4" xfId="16931"/>
    <cellStyle name="1_Theo doi von TPCP (dang lam)_Book1_Hoan chinh KH 2012 Von ho tro co MT 18" xfId="16932"/>
    <cellStyle name="1_Theo doi von TPCP (dang lam)_Book1_Hoan chinh KH 2012 Von ho tro co MT 19" xfId="16933"/>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3" xfId="16936"/>
    <cellStyle name="1_Theo doi von TPCP (dang lam)_Book1_Hoan chinh KH 2012 Von ho tro co MT 2 4" xfId="16937"/>
    <cellStyle name="1_Theo doi von TPCP (dang lam)_Book1_Hoan chinh KH 2012 Von ho tro co MT 20" xfId="16938"/>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3" xfId="16941"/>
    <cellStyle name="1_Theo doi von TPCP (dang lam)_Book1_Hoan chinh KH 2012 Von ho tro co MT 3 4" xfId="16942"/>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3" xfId="16945"/>
    <cellStyle name="1_Theo doi von TPCP (dang lam)_Book1_Hoan chinh KH 2012 Von ho tro co MT 4 4" xfId="16946"/>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3" xfId="16949"/>
    <cellStyle name="1_Theo doi von TPCP (dang lam)_Book1_Hoan chinh KH 2012 Von ho tro co MT 5 4" xfId="16950"/>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3" xfId="16953"/>
    <cellStyle name="1_Theo doi von TPCP (dang lam)_Book1_Hoan chinh KH 2012 Von ho tro co MT 6 4" xfId="16954"/>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3" xfId="16957"/>
    <cellStyle name="1_Theo doi von TPCP (dang lam)_Book1_Hoan chinh KH 2012 Von ho tro co MT 7 4" xfId="16958"/>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3" xfId="16961"/>
    <cellStyle name="1_Theo doi von TPCP (dang lam)_Book1_Hoan chinh KH 2012 Von ho tro co MT 8 4" xfId="16962"/>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3" xfId="16965"/>
    <cellStyle name="1_Theo doi von TPCP (dang lam)_Book1_Hoan chinh KH 2012 Von ho tro co MT 9 4" xfId="16966"/>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3" xfId="16970"/>
    <cellStyle name="1_Theo doi von TPCP (dang lam)_Book1_Hoan chinh KH 2012 Von ho tro co MT_Bao cao giai ngan quy I 2 4" xfId="16971"/>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3" xfId="16974"/>
    <cellStyle name="1_Theo doi von TPCP (dang lam)_Book1_Hoan chinh KH 2012 Von ho tro co MT_Bao cao giai ngan quy I 3 4" xfId="16975"/>
    <cellStyle name="1_Theo doi von TPCP (dang lam)_Book1_Hoan chinh KH 2012 Von ho tro co MT_Bao cao giai ngan quy I 4" xfId="16976"/>
    <cellStyle name="1_Theo doi von TPCP (dang lam)_Book1_Hoan chinh KH 2012 Von ho tro co MT_Bao cao giai ngan quy I 5" xfId="16977"/>
    <cellStyle name="1_Theo doi von TPCP (dang lam)_Book1_Hoan chinh KH 2012 Von ho tro co MT_Bao cao giai ngan quy I 6" xfId="16978"/>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3" xfId="16982"/>
    <cellStyle name="1_Theo doi von TPCP (dang lam)_Book1_Hoan chinh KH 2012 Von ho tro co MT_BC von DTPT 6 thang 2012 2 4" xfId="16983"/>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3" xfId="16986"/>
    <cellStyle name="1_Theo doi von TPCP (dang lam)_Book1_Hoan chinh KH 2012 Von ho tro co MT_BC von DTPT 6 thang 2012 3 4" xfId="16987"/>
    <cellStyle name="1_Theo doi von TPCP (dang lam)_Book1_Hoan chinh KH 2012 Von ho tro co MT_BC von DTPT 6 thang 2012 4" xfId="16988"/>
    <cellStyle name="1_Theo doi von TPCP (dang lam)_Book1_Hoan chinh KH 2012 Von ho tro co MT_BC von DTPT 6 thang 2012 5" xfId="16989"/>
    <cellStyle name="1_Theo doi von TPCP (dang lam)_Book1_Hoan chinh KH 2012 Von ho tro co MT_BC von DTPT 6 thang 2012 6" xfId="16990"/>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3" xfId="16994"/>
    <cellStyle name="1_Theo doi von TPCP (dang lam)_Book1_Hoan chinh KH 2012 Von ho tro co MT_Bieu du thao QD von ho tro co MT 2 4" xfId="16995"/>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3" xfId="16998"/>
    <cellStyle name="1_Theo doi von TPCP (dang lam)_Book1_Hoan chinh KH 2012 Von ho tro co MT_Bieu du thao QD von ho tro co MT 3 4" xfId="16999"/>
    <cellStyle name="1_Theo doi von TPCP (dang lam)_Book1_Hoan chinh KH 2012 Von ho tro co MT_Bieu du thao QD von ho tro co MT 4" xfId="17000"/>
    <cellStyle name="1_Theo doi von TPCP (dang lam)_Book1_Hoan chinh KH 2012 Von ho tro co MT_Bieu du thao QD von ho tro co MT 5" xfId="17001"/>
    <cellStyle name="1_Theo doi von TPCP (dang lam)_Book1_Hoan chinh KH 2012 Von ho tro co MT_Bieu du thao QD von ho tro co MT 6" xfId="17002"/>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3" xfId="17006"/>
    <cellStyle name="1_Theo doi von TPCP (dang lam)_Book1_Hoan chinh KH 2012 Von ho tro co MT_Ke hoach 2012 theo doi (giai ngan 30.6.12) 2 4" xfId="17007"/>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3" xfId="17010"/>
    <cellStyle name="1_Theo doi von TPCP (dang lam)_Book1_Hoan chinh KH 2012 Von ho tro co MT_Ke hoach 2012 theo doi (giai ngan 30.6.12) 3 4" xfId="17011"/>
    <cellStyle name="1_Theo doi von TPCP (dang lam)_Book1_Hoan chinh KH 2012 Von ho tro co MT_Ke hoach 2012 theo doi (giai ngan 30.6.12) 4" xfId="17012"/>
    <cellStyle name="1_Theo doi von TPCP (dang lam)_Book1_Hoan chinh KH 2012 Von ho tro co MT_Ke hoach 2012 theo doi (giai ngan 30.6.12) 5" xfId="17013"/>
    <cellStyle name="1_Theo doi von TPCP (dang lam)_Book1_Hoan chinh KH 2012 Von ho tro co MT_Ke hoach 2012 theo doi (giai ngan 30.6.12) 6" xfId="17014"/>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3" xfId="17018"/>
    <cellStyle name="1_Theo doi von TPCP (dang lam)_Book1_Ke hoach 2012 (theo doi) 2 4" xfId="17019"/>
    <cellStyle name="1_Theo doi von TPCP (dang lam)_Book1_Ke hoach 2012 (theo doi) 3" xfId="17020"/>
    <cellStyle name="1_Theo doi von TPCP (dang lam)_Book1_Ke hoach 2012 (theo doi) 3 2" xfId="17021"/>
    <cellStyle name="1_Theo doi von TPCP (dang lam)_Book1_Ke hoach 2012 (theo doi) 3 3" xfId="17022"/>
    <cellStyle name="1_Theo doi von TPCP (dang lam)_Book1_Ke hoach 2012 (theo doi) 3 4" xfId="17023"/>
    <cellStyle name="1_Theo doi von TPCP (dang lam)_Book1_Ke hoach 2012 (theo doi) 4" xfId="17024"/>
    <cellStyle name="1_Theo doi von TPCP (dang lam)_Book1_Ke hoach 2012 (theo doi) 5" xfId="17025"/>
    <cellStyle name="1_Theo doi von TPCP (dang lam)_Book1_Ke hoach 2012 (theo doi) 6" xfId="17026"/>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3" xfId="17030"/>
    <cellStyle name="1_Theo doi von TPCP (dang lam)_Book1_Ke hoach 2012 theo doi (giai ngan 30.6.12) 2 4" xfId="17031"/>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3" xfId="17034"/>
    <cellStyle name="1_Theo doi von TPCP (dang lam)_Book1_Ke hoach 2012 theo doi (giai ngan 30.6.12) 3 4" xfId="17035"/>
    <cellStyle name="1_Theo doi von TPCP (dang lam)_Book1_Ke hoach 2012 theo doi (giai ngan 30.6.12) 4" xfId="17036"/>
    <cellStyle name="1_Theo doi von TPCP (dang lam)_Book1_Ke hoach 2012 theo doi (giai ngan 30.6.12) 5" xfId="17037"/>
    <cellStyle name="1_Theo doi von TPCP (dang lam)_Book1_Ke hoach 2012 theo doi (giai ngan 30.6.12) 6" xfId="17038"/>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3" xfId="17042"/>
    <cellStyle name="1_Theo doi von TPCP (dang lam)_Dang ky phan khai von ODA (gui Bo) 2 4" xfId="17043"/>
    <cellStyle name="1_Theo doi von TPCP (dang lam)_Dang ky phan khai von ODA (gui Bo) 3" xfId="17044"/>
    <cellStyle name="1_Theo doi von TPCP (dang lam)_Dang ky phan khai von ODA (gui Bo) 4" xfId="17045"/>
    <cellStyle name="1_Theo doi von TPCP (dang lam)_Dang ky phan khai von ODA (gui Bo) 5" xfId="17046"/>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3" xfId="17050"/>
    <cellStyle name="1_Theo doi von TPCP (dang lam)_Dang ky phan khai von ODA (gui Bo)_BC von DTPT 6 thang 2012 2 4" xfId="17051"/>
    <cellStyle name="1_Theo doi von TPCP (dang lam)_Dang ky phan khai von ODA (gui Bo)_BC von DTPT 6 thang 2012 3" xfId="17052"/>
    <cellStyle name="1_Theo doi von TPCP (dang lam)_Dang ky phan khai von ODA (gui Bo)_BC von DTPT 6 thang 2012 4" xfId="17053"/>
    <cellStyle name="1_Theo doi von TPCP (dang lam)_Dang ky phan khai von ODA (gui Bo)_BC von DTPT 6 thang 2012 5" xfId="17054"/>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3" xfId="17058"/>
    <cellStyle name="1_Theo doi von TPCP (dang lam)_Dang ky phan khai von ODA (gui Bo)_Bieu du thao QD von ho tro co MT 2 4" xfId="17059"/>
    <cellStyle name="1_Theo doi von TPCP (dang lam)_Dang ky phan khai von ODA (gui Bo)_Bieu du thao QD von ho tro co MT 3" xfId="17060"/>
    <cellStyle name="1_Theo doi von TPCP (dang lam)_Dang ky phan khai von ODA (gui Bo)_Bieu du thao QD von ho tro co MT 4" xfId="17061"/>
    <cellStyle name="1_Theo doi von TPCP (dang lam)_Dang ky phan khai von ODA (gui Bo)_Bieu du thao QD von ho tro co MT 5" xfId="17062"/>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3" xfId="17066"/>
    <cellStyle name="1_Theo doi von TPCP (dang lam)_Dang ky phan khai von ODA (gui Bo)_Ke hoach 2012 theo doi (giai ngan 30.6.12) 2 4" xfId="17067"/>
    <cellStyle name="1_Theo doi von TPCP (dang lam)_Dang ky phan khai von ODA (gui Bo)_Ke hoach 2012 theo doi (giai ngan 30.6.12) 3" xfId="17068"/>
    <cellStyle name="1_Theo doi von TPCP (dang lam)_Dang ky phan khai von ODA (gui Bo)_Ke hoach 2012 theo doi (giai ngan 30.6.12) 4" xfId="17069"/>
    <cellStyle name="1_Theo doi von TPCP (dang lam)_Dang ky phan khai von ODA (gui Bo)_Ke hoach 2012 theo doi (giai ngan 30.6.12) 5" xfId="17070"/>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3" xfId="17074"/>
    <cellStyle name="1_Theo doi von TPCP (dang lam)_Ke hoach 2012 (theo doi) 2 4" xfId="17075"/>
    <cellStyle name="1_Theo doi von TPCP (dang lam)_Ke hoach 2012 (theo doi) 3" xfId="17076"/>
    <cellStyle name="1_Theo doi von TPCP (dang lam)_Ke hoach 2012 (theo doi) 4" xfId="17077"/>
    <cellStyle name="1_Theo doi von TPCP (dang lam)_Ke hoach 2012 (theo doi) 5" xfId="17078"/>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3" xfId="17082"/>
    <cellStyle name="1_Theo doi von TPCP (dang lam)_Ke hoach 2012 theo doi (giai ngan 30.6.12) 2 4" xfId="17083"/>
    <cellStyle name="1_Theo doi von TPCP (dang lam)_Ke hoach 2012 theo doi (giai ngan 30.6.12) 3" xfId="17084"/>
    <cellStyle name="1_Theo doi von TPCP (dang lam)_Ke hoach 2012 theo doi (giai ngan 30.6.12) 4" xfId="17085"/>
    <cellStyle name="1_Theo doi von TPCP (dang lam)_Ke hoach 2012 theo doi (giai ngan 30.6.12) 5" xfId="17086"/>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3" xfId="17090"/>
    <cellStyle name="1_Theo doi von TPCP (dang lam)_Tong hop theo doi von TPCP (BC) 2 4" xfId="17091"/>
    <cellStyle name="1_Theo doi von TPCP (dang lam)_Tong hop theo doi von TPCP (BC) 3" xfId="17092"/>
    <cellStyle name="1_Theo doi von TPCP (dang lam)_Tong hop theo doi von TPCP (BC) 4" xfId="17093"/>
    <cellStyle name="1_Theo doi von TPCP (dang lam)_Tong hop theo doi von TPCP (BC) 5" xfId="17094"/>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3" xfId="17098"/>
    <cellStyle name="1_Theo doi von TPCP (dang lam)_Tong hop theo doi von TPCP (BC)_BC von DTPT 6 thang 2012 2 4" xfId="17099"/>
    <cellStyle name="1_Theo doi von TPCP (dang lam)_Tong hop theo doi von TPCP (BC)_BC von DTPT 6 thang 2012 3" xfId="17100"/>
    <cellStyle name="1_Theo doi von TPCP (dang lam)_Tong hop theo doi von TPCP (BC)_BC von DTPT 6 thang 2012 4" xfId="17101"/>
    <cellStyle name="1_Theo doi von TPCP (dang lam)_Tong hop theo doi von TPCP (BC)_BC von DTPT 6 thang 2012 5" xfId="17102"/>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3" xfId="17106"/>
    <cellStyle name="1_Theo doi von TPCP (dang lam)_Tong hop theo doi von TPCP (BC)_Bieu du thao QD von ho tro co MT 2 4" xfId="17107"/>
    <cellStyle name="1_Theo doi von TPCP (dang lam)_Tong hop theo doi von TPCP (BC)_Bieu du thao QD von ho tro co MT 3" xfId="17108"/>
    <cellStyle name="1_Theo doi von TPCP (dang lam)_Tong hop theo doi von TPCP (BC)_Bieu du thao QD von ho tro co MT 4" xfId="17109"/>
    <cellStyle name="1_Theo doi von TPCP (dang lam)_Tong hop theo doi von TPCP (BC)_Bieu du thao QD von ho tro co MT 5" xfId="17110"/>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3" xfId="17114"/>
    <cellStyle name="1_Theo doi von TPCP (dang lam)_Tong hop theo doi von TPCP (BC)_Ke hoach 2012 (theo doi) 2 4" xfId="17115"/>
    <cellStyle name="1_Theo doi von TPCP (dang lam)_Tong hop theo doi von TPCP (BC)_Ke hoach 2012 (theo doi) 3" xfId="17116"/>
    <cellStyle name="1_Theo doi von TPCP (dang lam)_Tong hop theo doi von TPCP (BC)_Ke hoach 2012 (theo doi) 4" xfId="17117"/>
    <cellStyle name="1_Theo doi von TPCP (dang lam)_Tong hop theo doi von TPCP (BC)_Ke hoach 2012 (theo doi) 5" xfId="17118"/>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3" xfId="17122"/>
    <cellStyle name="1_Theo doi von TPCP (dang lam)_Tong hop theo doi von TPCP (BC)_Ke hoach 2012 theo doi (giai ngan 30.6.12) 2 4" xfId="17123"/>
    <cellStyle name="1_Theo doi von TPCP (dang lam)_Tong hop theo doi von TPCP (BC)_Ke hoach 2012 theo doi (giai ngan 30.6.12) 3" xfId="17124"/>
    <cellStyle name="1_Theo doi von TPCP (dang lam)_Tong hop theo doi von TPCP (BC)_Ke hoach 2012 theo doi (giai ngan 30.6.12) 4" xfId="17125"/>
    <cellStyle name="1_Theo doi von TPCP (dang lam)_Tong hop theo doi von TPCP (BC)_Ke hoach 2012 theo doi (giai ngan 30.6.12) 5" xfId="17126"/>
    <cellStyle name="1_TN - Ho tro khac 2011" xfId="1187"/>
    <cellStyle name="1_Tong hop so lieu" xfId="17127"/>
    <cellStyle name="1_Tong hop so lieu 2" xfId="17128"/>
    <cellStyle name="1_Tong hop so lieu 2 2" xfId="17129"/>
    <cellStyle name="1_Tong hop so lieu 2 3" xfId="17130"/>
    <cellStyle name="1_Tong hop so lieu 2 4" xfId="17131"/>
    <cellStyle name="1_Tong hop so lieu 3" xfId="17132"/>
    <cellStyle name="1_Tong hop so lieu 4" xfId="17133"/>
    <cellStyle name="1_Tong hop so lieu 5" xfId="17134"/>
    <cellStyle name="1_Tong hop so lieu_BC cong trinh trong diem" xfId="17135"/>
    <cellStyle name="1_Tong hop so lieu_BC cong trinh trong diem 2" xfId="17136"/>
    <cellStyle name="1_Tong hop so lieu_BC cong trinh trong diem 2 2" xfId="17137"/>
    <cellStyle name="1_Tong hop so lieu_BC cong trinh trong diem 2 3" xfId="17138"/>
    <cellStyle name="1_Tong hop so lieu_BC cong trinh trong diem 2 4" xfId="17139"/>
    <cellStyle name="1_Tong hop so lieu_BC cong trinh trong diem 3" xfId="17140"/>
    <cellStyle name="1_Tong hop so lieu_BC cong trinh trong diem 4" xfId="17141"/>
    <cellStyle name="1_Tong hop so lieu_BC cong trinh trong diem 5" xfId="17142"/>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3" xfId="17146"/>
    <cellStyle name="1_Tong hop so lieu_BC cong trinh trong diem_BC von DTPT 6 thang 2012 2 4" xfId="17147"/>
    <cellStyle name="1_Tong hop so lieu_BC cong trinh trong diem_BC von DTPT 6 thang 2012 3" xfId="17148"/>
    <cellStyle name="1_Tong hop so lieu_BC cong trinh trong diem_BC von DTPT 6 thang 2012 4" xfId="17149"/>
    <cellStyle name="1_Tong hop so lieu_BC cong trinh trong diem_BC von DTPT 6 thang 2012 5" xfId="17150"/>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3" xfId="17154"/>
    <cellStyle name="1_Tong hop so lieu_BC cong trinh trong diem_Bieu du thao QD von ho tro co MT 2 4" xfId="17155"/>
    <cellStyle name="1_Tong hop so lieu_BC cong trinh trong diem_Bieu du thao QD von ho tro co MT 3" xfId="17156"/>
    <cellStyle name="1_Tong hop so lieu_BC cong trinh trong diem_Bieu du thao QD von ho tro co MT 4" xfId="17157"/>
    <cellStyle name="1_Tong hop so lieu_BC cong trinh trong diem_Bieu du thao QD von ho tro co MT 5" xfId="17158"/>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3" xfId="17162"/>
    <cellStyle name="1_Tong hop so lieu_BC cong trinh trong diem_Ke hoach 2012 (theo doi) 2 4" xfId="17163"/>
    <cellStyle name="1_Tong hop so lieu_BC cong trinh trong diem_Ke hoach 2012 (theo doi) 3" xfId="17164"/>
    <cellStyle name="1_Tong hop so lieu_BC cong trinh trong diem_Ke hoach 2012 (theo doi) 4" xfId="17165"/>
    <cellStyle name="1_Tong hop so lieu_BC cong trinh trong diem_Ke hoach 2012 (theo doi) 5" xfId="17166"/>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3" xfId="17170"/>
    <cellStyle name="1_Tong hop so lieu_BC cong trinh trong diem_Ke hoach 2012 theo doi (giai ngan 30.6.12) 2 4" xfId="17171"/>
    <cellStyle name="1_Tong hop so lieu_BC cong trinh trong diem_Ke hoach 2012 theo doi (giai ngan 30.6.12) 3" xfId="17172"/>
    <cellStyle name="1_Tong hop so lieu_BC cong trinh trong diem_Ke hoach 2012 theo doi (giai ngan 30.6.12) 4" xfId="17173"/>
    <cellStyle name="1_Tong hop so lieu_BC cong trinh trong diem_Ke hoach 2012 theo doi (giai ngan 30.6.12) 5" xfId="17174"/>
    <cellStyle name="1_Tong hop so lieu_BC von DTPT 6 thang 2012" xfId="17175"/>
    <cellStyle name="1_Tong hop so lieu_BC von DTPT 6 thang 2012 2" xfId="17176"/>
    <cellStyle name="1_Tong hop so lieu_BC von DTPT 6 thang 2012 2 2" xfId="17177"/>
    <cellStyle name="1_Tong hop so lieu_BC von DTPT 6 thang 2012 2 3" xfId="17178"/>
    <cellStyle name="1_Tong hop so lieu_BC von DTPT 6 thang 2012 2 4" xfId="17179"/>
    <cellStyle name="1_Tong hop so lieu_BC von DTPT 6 thang 2012 3" xfId="17180"/>
    <cellStyle name="1_Tong hop so lieu_BC von DTPT 6 thang 2012 4" xfId="17181"/>
    <cellStyle name="1_Tong hop so lieu_BC von DTPT 6 thang 2012 5" xfId="17182"/>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3" xfId="17186"/>
    <cellStyle name="1_Tong hop so lieu_Bieu du thao QD von ho tro co MT 2 4" xfId="17187"/>
    <cellStyle name="1_Tong hop so lieu_Bieu du thao QD von ho tro co MT 3" xfId="17188"/>
    <cellStyle name="1_Tong hop so lieu_Bieu du thao QD von ho tro co MT 4" xfId="17189"/>
    <cellStyle name="1_Tong hop so lieu_Bieu du thao QD von ho tro co MT 5" xfId="17190"/>
    <cellStyle name="1_Tong hop so lieu_Ke hoach 2012 (theo doi)" xfId="17191"/>
    <cellStyle name="1_Tong hop so lieu_Ke hoach 2012 (theo doi) 2" xfId="17192"/>
    <cellStyle name="1_Tong hop so lieu_Ke hoach 2012 (theo doi) 2 2" xfId="17193"/>
    <cellStyle name="1_Tong hop so lieu_Ke hoach 2012 (theo doi) 2 3" xfId="17194"/>
    <cellStyle name="1_Tong hop so lieu_Ke hoach 2012 (theo doi) 2 4" xfId="17195"/>
    <cellStyle name="1_Tong hop so lieu_Ke hoach 2012 (theo doi) 3" xfId="17196"/>
    <cellStyle name="1_Tong hop so lieu_Ke hoach 2012 (theo doi) 4" xfId="17197"/>
    <cellStyle name="1_Tong hop so lieu_Ke hoach 2012 (theo doi) 5" xfId="17198"/>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3" xfId="17202"/>
    <cellStyle name="1_Tong hop so lieu_Ke hoach 2012 theo doi (giai ngan 30.6.12) 2 4" xfId="17203"/>
    <cellStyle name="1_Tong hop so lieu_Ke hoach 2012 theo doi (giai ngan 30.6.12) 3" xfId="17204"/>
    <cellStyle name="1_Tong hop so lieu_Ke hoach 2012 theo doi (giai ngan 30.6.12) 4" xfId="17205"/>
    <cellStyle name="1_Tong hop so lieu_Ke hoach 2012 theo doi (giai ngan 30.6.12) 5" xfId="17206"/>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3" xfId="17210"/>
    <cellStyle name="1_Tong hop so lieu_pvhung.skhdt 20117113152041 Danh muc cong trinh trong diem 2 4" xfId="17211"/>
    <cellStyle name="1_Tong hop so lieu_pvhung.skhdt 20117113152041 Danh muc cong trinh trong diem 3" xfId="17212"/>
    <cellStyle name="1_Tong hop so lieu_pvhung.skhdt 20117113152041 Danh muc cong trinh trong diem 4" xfId="17213"/>
    <cellStyle name="1_Tong hop so lieu_pvhung.skhdt 20117113152041 Danh muc cong trinh trong diem 5" xfId="17214"/>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3" xfId="17218"/>
    <cellStyle name="1_Tong hop so lieu_pvhung.skhdt 20117113152041 Danh muc cong trinh trong diem_BC von DTPT 6 thang 2012 2 4" xfId="17219"/>
    <cellStyle name="1_Tong hop so lieu_pvhung.skhdt 20117113152041 Danh muc cong trinh trong diem_BC von DTPT 6 thang 2012 3" xfId="17220"/>
    <cellStyle name="1_Tong hop so lieu_pvhung.skhdt 20117113152041 Danh muc cong trinh trong diem_BC von DTPT 6 thang 2012 4" xfId="17221"/>
    <cellStyle name="1_Tong hop so lieu_pvhung.skhdt 20117113152041 Danh muc cong trinh trong diem_BC von DTPT 6 thang 2012 5" xfId="17222"/>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3" xfId="17226"/>
    <cellStyle name="1_Tong hop so lieu_pvhung.skhdt 20117113152041 Danh muc cong trinh trong diem_Bieu du thao QD von ho tro co MT 2 4" xfId="17227"/>
    <cellStyle name="1_Tong hop so lieu_pvhung.skhdt 20117113152041 Danh muc cong trinh trong diem_Bieu du thao QD von ho tro co MT 3" xfId="17228"/>
    <cellStyle name="1_Tong hop so lieu_pvhung.skhdt 20117113152041 Danh muc cong trinh trong diem_Bieu du thao QD von ho tro co MT 4" xfId="17229"/>
    <cellStyle name="1_Tong hop so lieu_pvhung.skhdt 20117113152041 Danh muc cong trinh trong diem_Bieu du thao QD von ho tro co MT 5" xfId="17230"/>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3" xfId="17234"/>
    <cellStyle name="1_Tong hop so lieu_pvhung.skhdt 20117113152041 Danh muc cong trinh trong diem_Ke hoach 2012 (theo doi) 2 4" xfId="17235"/>
    <cellStyle name="1_Tong hop so lieu_pvhung.skhdt 20117113152041 Danh muc cong trinh trong diem_Ke hoach 2012 (theo doi) 3" xfId="17236"/>
    <cellStyle name="1_Tong hop so lieu_pvhung.skhdt 20117113152041 Danh muc cong trinh trong diem_Ke hoach 2012 (theo doi) 4" xfId="17237"/>
    <cellStyle name="1_Tong hop so lieu_pvhung.skhdt 20117113152041 Danh muc cong trinh trong diem_Ke hoach 2012 (theo doi) 5" xfId="17238"/>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3" xfId="17242"/>
    <cellStyle name="1_Tong hop so lieu_pvhung.skhdt 20117113152041 Danh muc cong trinh trong diem_Ke hoach 2012 theo doi (giai ngan 30.6.12) 2 4" xfId="17243"/>
    <cellStyle name="1_Tong hop so lieu_pvhung.skhdt 20117113152041 Danh muc cong trinh trong diem_Ke hoach 2012 theo doi (giai ngan 30.6.12) 3" xfId="17244"/>
    <cellStyle name="1_Tong hop so lieu_pvhung.skhdt 20117113152041 Danh muc cong trinh trong diem_Ke hoach 2012 theo doi (giai ngan 30.6.12) 4" xfId="17245"/>
    <cellStyle name="1_Tong hop so lieu_pvhung.skhdt 20117113152041 Danh muc cong trinh trong diem_Ke hoach 2012 theo doi (giai ngan 30.6.12) 5" xfId="17246"/>
    <cellStyle name="1_Tong hop theo doi von TPCP (BC)" xfId="17247"/>
    <cellStyle name="1_Tong hop theo doi von TPCP (BC) 2" xfId="17248"/>
    <cellStyle name="1_Tong hop theo doi von TPCP (BC) 2 2" xfId="17249"/>
    <cellStyle name="1_Tong hop theo doi von TPCP (BC) 2 3" xfId="17250"/>
    <cellStyle name="1_Tong hop theo doi von TPCP (BC) 2 4" xfId="17251"/>
    <cellStyle name="1_Tong hop theo doi von TPCP (BC) 3" xfId="17252"/>
    <cellStyle name="1_Tong hop theo doi von TPCP (BC) 4" xfId="17253"/>
    <cellStyle name="1_Tong hop theo doi von TPCP (BC) 5" xfId="17254"/>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3" xfId="17258"/>
    <cellStyle name="1_Tong hop theo doi von TPCP (BC)_BC von DTPT 6 thang 2012 2 4" xfId="17259"/>
    <cellStyle name="1_Tong hop theo doi von TPCP (BC)_BC von DTPT 6 thang 2012 3" xfId="17260"/>
    <cellStyle name="1_Tong hop theo doi von TPCP (BC)_BC von DTPT 6 thang 2012 4" xfId="17261"/>
    <cellStyle name="1_Tong hop theo doi von TPCP (BC)_BC von DTPT 6 thang 2012 5" xfId="17262"/>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3" xfId="17266"/>
    <cellStyle name="1_Tong hop theo doi von TPCP (BC)_Bieu du thao QD von ho tro co MT 2 4" xfId="17267"/>
    <cellStyle name="1_Tong hop theo doi von TPCP (BC)_Bieu du thao QD von ho tro co MT 3" xfId="17268"/>
    <cellStyle name="1_Tong hop theo doi von TPCP (BC)_Bieu du thao QD von ho tro co MT 4" xfId="17269"/>
    <cellStyle name="1_Tong hop theo doi von TPCP (BC)_Bieu du thao QD von ho tro co MT 5" xfId="17270"/>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3" xfId="17274"/>
    <cellStyle name="1_Tong hop theo doi von TPCP (BC)_Ke hoach 2012 (theo doi) 2 4" xfId="17275"/>
    <cellStyle name="1_Tong hop theo doi von TPCP (BC)_Ke hoach 2012 (theo doi) 3" xfId="17276"/>
    <cellStyle name="1_Tong hop theo doi von TPCP (BC)_Ke hoach 2012 (theo doi) 4" xfId="17277"/>
    <cellStyle name="1_Tong hop theo doi von TPCP (BC)_Ke hoach 2012 (theo doi) 5" xfId="17278"/>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3" xfId="17282"/>
    <cellStyle name="1_Tong hop theo doi von TPCP (BC)_Ke hoach 2012 theo doi (giai ngan 30.6.12) 2 4" xfId="17283"/>
    <cellStyle name="1_Tong hop theo doi von TPCP (BC)_Ke hoach 2012 theo doi (giai ngan 30.6.12) 3" xfId="17284"/>
    <cellStyle name="1_Tong hop theo doi von TPCP (BC)_Ke hoach 2012 theo doi (giai ngan 30.6.12) 4" xfId="17285"/>
    <cellStyle name="1_Tong hop theo doi von TPCP (BC)_Ke hoach 2012 theo doi (giai ngan 30.6.12) 5" xfId="17286"/>
    <cellStyle name="1_TRUNG PMU 5" xfId="1188"/>
    <cellStyle name="1_Tumorong" xfId="17287"/>
    <cellStyle name="1_Tumorong 2" xfId="17288"/>
    <cellStyle name="1_Tumorong 2 2" xfId="17289"/>
    <cellStyle name="1_Tumorong 2 2 2" xfId="17290"/>
    <cellStyle name="1_Tumorong 2 2 3" xfId="17291"/>
    <cellStyle name="1_Tumorong 2 2 4" xfId="17292"/>
    <cellStyle name="1_Tumorong 2 3" xfId="17293"/>
    <cellStyle name="1_Tumorong 2 4" xfId="17294"/>
    <cellStyle name="1_Tumorong 2 5" xfId="17295"/>
    <cellStyle name="1_Tumorong 3" xfId="17296"/>
    <cellStyle name="1_Tumorong 3 2" xfId="17297"/>
    <cellStyle name="1_Tumorong 3 3" xfId="17298"/>
    <cellStyle name="1_Tumorong 3 4" xfId="17299"/>
    <cellStyle name="1_Tumorong 4" xfId="17300"/>
    <cellStyle name="1_Tumorong 5" xfId="17301"/>
    <cellStyle name="1_Tumorong 6" xfId="17302"/>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3" xfId="17307"/>
    <cellStyle name="1_Tumorong_BC von DTPT 6 thang 2012 2 2 4" xfId="17308"/>
    <cellStyle name="1_Tumorong_BC von DTPT 6 thang 2012 2 3" xfId="17309"/>
    <cellStyle name="1_Tumorong_BC von DTPT 6 thang 2012 2 4" xfId="17310"/>
    <cellStyle name="1_Tumorong_BC von DTPT 6 thang 2012 2 5" xfId="17311"/>
    <cellStyle name="1_Tumorong_BC von DTPT 6 thang 2012 3" xfId="17312"/>
    <cellStyle name="1_Tumorong_BC von DTPT 6 thang 2012 3 2" xfId="17313"/>
    <cellStyle name="1_Tumorong_BC von DTPT 6 thang 2012 3 3" xfId="17314"/>
    <cellStyle name="1_Tumorong_BC von DTPT 6 thang 2012 3 4" xfId="17315"/>
    <cellStyle name="1_Tumorong_BC von DTPT 6 thang 2012 4" xfId="17316"/>
    <cellStyle name="1_Tumorong_BC von DTPT 6 thang 2012 5" xfId="17317"/>
    <cellStyle name="1_Tumorong_BC von DTPT 6 thang 2012 6" xfId="17318"/>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3" xfId="17323"/>
    <cellStyle name="1_Tumorong_Bieu du thao QD von ho tro co MT 2 2 4" xfId="17324"/>
    <cellStyle name="1_Tumorong_Bieu du thao QD von ho tro co MT 2 3" xfId="17325"/>
    <cellStyle name="1_Tumorong_Bieu du thao QD von ho tro co MT 2 4" xfId="17326"/>
    <cellStyle name="1_Tumorong_Bieu du thao QD von ho tro co MT 2 5" xfId="17327"/>
    <cellStyle name="1_Tumorong_Bieu du thao QD von ho tro co MT 3" xfId="17328"/>
    <cellStyle name="1_Tumorong_Bieu du thao QD von ho tro co MT 3 2" xfId="17329"/>
    <cellStyle name="1_Tumorong_Bieu du thao QD von ho tro co MT 3 3" xfId="17330"/>
    <cellStyle name="1_Tumorong_Bieu du thao QD von ho tro co MT 3 4" xfId="17331"/>
    <cellStyle name="1_Tumorong_Bieu du thao QD von ho tro co MT 4" xfId="17332"/>
    <cellStyle name="1_Tumorong_Bieu du thao QD von ho tro co MT 5" xfId="17333"/>
    <cellStyle name="1_Tumorong_Bieu du thao QD von ho tro co MT 6" xfId="17334"/>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3" xfId="17339"/>
    <cellStyle name="1_Tumorong_Ke hoach 2012 theo doi (giai ngan 30.6.12) 2 2 4" xfId="17340"/>
    <cellStyle name="1_Tumorong_Ke hoach 2012 theo doi (giai ngan 30.6.12) 2 3" xfId="17341"/>
    <cellStyle name="1_Tumorong_Ke hoach 2012 theo doi (giai ngan 30.6.12) 2 4" xfId="17342"/>
    <cellStyle name="1_Tumorong_Ke hoach 2012 theo doi (giai ngan 30.6.12) 2 5" xfId="17343"/>
    <cellStyle name="1_Tumorong_Ke hoach 2012 theo doi (giai ngan 30.6.12) 3" xfId="17344"/>
    <cellStyle name="1_Tumorong_Ke hoach 2012 theo doi (giai ngan 30.6.12) 3 2" xfId="17345"/>
    <cellStyle name="1_Tumorong_Ke hoach 2012 theo doi (giai ngan 30.6.12) 3 3" xfId="17346"/>
    <cellStyle name="1_Tumorong_Ke hoach 2012 theo doi (giai ngan 30.6.12) 3 4" xfId="17347"/>
    <cellStyle name="1_Tumorong_Ke hoach 2012 theo doi (giai ngan 30.6.12) 4" xfId="17348"/>
    <cellStyle name="1_Tumorong_Ke hoach 2012 theo doi (giai ngan 30.6.12) 5" xfId="17349"/>
    <cellStyle name="1_Tumorong_Ke hoach 2012 theo doi (giai ngan 30.6.12) 6" xfId="17350"/>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3" xfId="17354"/>
    <cellStyle name="1_Worksheet in D: My Documents Ke Hoach KH cac nam Nam 2014 Bao cao ve Ke hoach nam 2014 ( Hoan chinh sau TL voi Bo KH) 2 4" xfId="17355"/>
    <cellStyle name="1_Worksheet in D: My Documents Ke Hoach KH cac nam Nam 2014 Bao cao ve Ke hoach nam 2014 ( Hoan chinh sau TL voi Bo KH) 3" xfId="17356"/>
    <cellStyle name="1_Worksheet in D: My Documents Ke Hoach KH cac nam Nam 2014 Bao cao ve Ke hoach nam 2014 ( Hoan chinh sau TL voi Bo KH) 4" xfId="17357"/>
    <cellStyle name="1_Worksheet in D: My Documents Ke Hoach KH cac nam Nam 2014 Bao cao ve Ke hoach nam 2014 ( Hoan chinh sau TL voi Bo KH) 5" xfId="17358"/>
    <cellStyle name="1_ÿÿÿÿÿ" xfId="1189"/>
    <cellStyle name="1_ÿÿÿÿÿ 2" xfId="17359"/>
    <cellStyle name="1_ÿÿÿÿÿ 2 2" xfId="17360"/>
    <cellStyle name="1_ÿÿÿÿÿ 2 3" xfId="17361"/>
    <cellStyle name="1_ÿÿÿÿÿ 2 4" xfId="17362"/>
    <cellStyle name="1_ÿÿÿÿÿ 3" xfId="17363"/>
    <cellStyle name="1_ÿÿÿÿÿ 4" xfId="17364"/>
    <cellStyle name="1_ÿÿÿÿÿ 5" xfId="17365"/>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3" xfId="17370"/>
    <cellStyle name="1_ÿÿÿÿÿ_Bao cao tinh hinh thuc hien KH 2009 den 31-01-10 2 2 4" xfId="17371"/>
    <cellStyle name="1_ÿÿÿÿÿ_Bao cao tinh hinh thuc hien KH 2009 den 31-01-10 2 3" xfId="17372"/>
    <cellStyle name="1_ÿÿÿÿÿ_Bao cao tinh hinh thuc hien KH 2009 den 31-01-10 2 4" xfId="17373"/>
    <cellStyle name="1_ÿÿÿÿÿ_Bao cao tinh hinh thuc hien KH 2009 den 31-01-10 2 5" xfId="17374"/>
    <cellStyle name="1_ÿÿÿÿÿ_Bao cao tinh hinh thuc hien KH 2009 den 31-01-10 3" xfId="17375"/>
    <cellStyle name="1_ÿÿÿÿÿ_Bao cao tinh hinh thuc hien KH 2009 den 31-01-10 3 2" xfId="17376"/>
    <cellStyle name="1_ÿÿÿÿÿ_Bao cao tinh hinh thuc hien KH 2009 den 31-01-10 3 3" xfId="17377"/>
    <cellStyle name="1_ÿÿÿÿÿ_Bao cao tinh hinh thuc hien KH 2009 den 31-01-10 3 4" xfId="17378"/>
    <cellStyle name="1_ÿÿÿÿÿ_Bao cao tinh hinh thuc hien KH 2009 den 31-01-10 4" xfId="17379"/>
    <cellStyle name="1_ÿÿÿÿÿ_Bao cao tinh hinh thuc hien KH 2009 den 31-01-10 5" xfId="17380"/>
    <cellStyle name="1_ÿÿÿÿÿ_Bao cao tinh hinh thuc hien KH 2009 den 31-01-10 6" xfId="17381"/>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3" xfId="17386"/>
    <cellStyle name="1_ÿÿÿÿÿ_Bao cao tinh hinh thuc hien KH 2009 den 31-01-10_BC von DTPT 6 thang 2012 2 2 4" xfId="17387"/>
    <cellStyle name="1_ÿÿÿÿÿ_Bao cao tinh hinh thuc hien KH 2009 den 31-01-10_BC von DTPT 6 thang 2012 2 3" xfId="17388"/>
    <cellStyle name="1_ÿÿÿÿÿ_Bao cao tinh hinh thuc hien KH 2009 den 31-01-10_BC von DTPT 6 thang 2012 2 4" xfId="17389"/>
    <cellStyle name="1_ÿÿÿÿÿ_Bao cao tinh hinh thuc hien KH 2009 den 31-01-10_BC von DTPT 6 thang 2012 2 5" xfId="17390"/>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3" xfId="17393"/>
    <cellStyle name="1_ÿÿÿÿÿ_Bao cao tinh hinh thuc hien KH 2009 den 31-01-10_BC von DTPT 6 thang 2012 3 4" xfId="17394"/>
    <cellStyle name="1_ÿÿÿÿÿ_Bao cao tinh hinh thuc hien KH 2009 den 31-01-10_BC von DTPT 6 thang 2012 4" xfId="17395"/>
    <cellStyle name="1_ÿÿÿÿÿ_Bao cao tinh hinh thuc hien KH 2009 den 31-01-10_BC von DTPT 6 thang 2012 5" xfId="17396"/>
    <cellStyle name="1_ÿÿÿÿÿ_Bao cao tinh hinh thuc hien KH 2009 den 31-01-10_BC von DTPT 6 thang 2012 6" xfId="17397"/>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3" xfId="17402"/>
    <cellStyle name="1_ÿÿÿÿÿ_Bao cao tinh hinh thuc hien KH 2009 den 31-01-10_Bieu du thao QD von ho tro co MT 2 2 4" xfId="17403"/>
    <cellStyle name="1_ÿÿÿÿÿ_Bao cao tinh hinh thuc hien KH 2009 den 31-01-10_Bieu du thao QD von ho tro co MT 2 3" xfId="17404"/>
    <cellStyle name="1_ÿÿÿÿÿ_Bao cao tinh hinh thuc hien KH 2009 den 31-01-10_Bieu du thao QD von ho tro co MT 2 4" xfId="17405"/>
    <cellStyle name="1_ÿÿÿÿÿ_Bao cao tinh hinh thuc hien KH 2009 den 31-01-10_Bieu du thao QD von ho tro co MT 2 5" xfId="17406"/>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3" xfId="17409"/>
    <cellStyle name="1_ÿÿÿÿÿ_Bao cao tinh hinh thuc hien KH 2009 den 31-01-10_Bieu du thao QD von ho tro co MT 3 4" xfId="17410"/>
    <cellStyle name="1_ÿÿÿÿÿ_Bao cao tinh hinh thuc hien KH 2009 den 31-01-10_Bieu du thao QD von ho tro co MT 4" xfId="17411"/>
    <cellStyle name="1_ÿÿÿÿÿ_Bao cao tinh hinh thuc hien KH 2009 den 31-01-10_Bieu du thao QD von ho tro co MT 5" xfId="17412"/>
    <cellStyle name="1_ÿÿÿÿÿ_Bao cao tinh hinh thuc hien KH 2009 den 31-01-10_Bieu du thao QD von ho tro co MT 6" xfId="17413"/>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3" xfId="17418"/>
    <cellStyle name="1_ÿÿÿÿÿ_Bao cao tinh hinh thuc hien KH 2009 den 31-01-10_Ke hoach 2012 (theo doi) 2 2 4" xfId="17419"/>
    <cellStyle name="1_ÿÿÿÿÿ_Bao cao tinh hinh thuc hien KH 2009 den 31-01-10_Ke hoach 2012 (theo doi) 2 3" xfId="17420"/>
    <cellStyle name="1_ÿÿÿÿÿ_Bao cao tinh hinh thuc hien KH 2009 den 31-01-10_Ke hoach 2012 (theo doi) 2 4" xfId="17421"/>
    <cellStyle name="1_ÿÿÿÿÿ_Bao cao tinh hinh thuc hien KH 2009 den 31-01-10_Ke hoach 2012 (theo doi) 2 5" xfId="17422"/>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3" xfId="17425"/>
    <cellStyle name="1_ÿÿÿÿÿ_Bao cao tinh hinh thuc hien KH 2009 den 31-01-10_Ke hoach 2012 (theo doi) 3 4" xfId="17426"/>
    <cellStyle name="1_ÿÿÿÿÿ_Bao cao tinh hinh thuc hien KH 2009 den 31-01-10_Ke hoach 2012 (theo doi) 4" xfId="17427"/>
    <cellStyle name="1_ÿÿÿÿÿ_Bao cao tinh hinh thuc hien KH 2009 den 31-01-10_Ke hoach 2012 (theo doi) 5" xfId="17428"/>
    <cellStyle name="1_ÿÿÿÿÿ_Bao cao tinh hinh thuc hien KH 2009 den 31-01-10_Ke hoach 2012 (theo doi) 6" xfId="17429"/>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3" xfId="17434"/>
    <cellStyle name="1_ÿÿÿÿÿ_Bao cao tinh hinh thuc hien KH 2009 den 31-01-10_Ke hoach 2012 theo doi (giai ngan 30.6.12) 2 2 4" xfId="17435"/>
    <cellStyle name="1_ÿÿÿÿÿ_Bao cao tinh hinh thuc hien KH 2009 den 31-01-10_Ke hoach 2012 theo doi (giai ngan 30.6.12) 2 3" xfId="17436"/>
    <cellStyle name="1_ÿÿÿÿÿ_Bao cao tinh hinh thuc hien KH 2009 den 31-01-10_Ke hoach 2012 theo doi (giai ngan 30.6.12) 2 4" xfId="17437"/>
    <cellStyle name="1_ÿÿÿÿÿ_Bao cao tinh hinh thuc hien KH 2009 den 31-01-10_Ke hoach 2012 theo doi (giai ngan 30.6.12) 2 5" xfId="17438"/>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3" xfId="17441"/>
    <cellStyle name="1_ÿÿÿÿÿ_Bao cao tinh hinh thuc hien KH 2009 den 31-01-10_Ke hoach 2012 theo doi (giai ngan 30.6.12) 3 4" xfId="17442"/>
    <cellStyle name="1_ÿÿÿÿÿ_Bao cao tinh hinh thuc hien KH 2009 den 31-01-10_Ke hoach 2012 theo doi (giai ngan 30.6.12) 4" xfId="17443"/>
    <cellStyle name="1_ÿÿÿÿÿ_Bao cao tinh hinh thuc hien KH 2009 den 31-01-10_Ke hoach 2012 theo doi (giai ngan 30.6.12) 5" xfId="17444"/>
    <cellStyle name="1_ÿÿÿÿÿ_Bao cao tinh hinh thuc hien KH 2009 den 31-01-10_Ke hoach 2012 theo doi (giai ngan 30.6.12) 6" xfId="17445"/>
    <cellStyle name="1_ÿÿÿÿÿ_BC von DTPT 6 thang 2012" xfId="17446"/>
    <cellStyle name="1_ÿÿÿÿÿ_BC von DTPT 6 thang 2012 2" xfId="17447"/>
    <cellStyle name="1_ÿÿÿÿÿ_BC von DTPT 6 thang 2012 2 2" xfId="17448"/>
    <cellStyle name="1_ÿÿÿÿÿ_BC von DTPT 6 thang 2012 2 3" xfId="17449"/>
    <cellStyle name="1_ÿÿÿÿÿ_BC von DTPT 6 thang 2012 2 4" xfId="17450"/>
    <cellStyle name="1_ÿÿÿÿÿ_BC von DTPT 6 thang 2012 3" xfId="17451"/>
    <cellStyle name="1_ÿÿÿÿÿ_BC von DTPT 6 thang 2012 4" xfId="17452"/>
    <cellStyle name="1_ÿÿÿÿÿ_BC von DTPT 6 thang 2012 5" xfId="17453"/>
    <cellStyle name="1_ÿÿÿÿÿ_Bieu du thao QD von ho tro co MT" xfId="17454"/>
    <cellStyle name="1_ÿÿÿÿÿ_Bieu du thao QD von ho tro co MT 2" xfId="17455"/>
    <cellStyle name="1_ÿÿÿÿÿ_Bieu du thao QD von ho tro co MT 2 2" xfId="17456"/>
    <cellStyle name="1_ÿÿÿÿÿ_Bieu du thao QD von ho tro co MT 2 3" xfId="17457"/>
    <cellStyle name="1_ÿÿÿÿÿ_Bieu du thao QD von ho tro co MT 2 4" xfId="17458"/>
    <cellStyle name="1_ÿÿÿÿÿ_Bieu du thao QD von ho tro co MT 3" xfId="17459"/>
    <cellStyle name="1_ÿÿÿÿÿ_Bieu du thao QD von ho tro co MT 4" xfId="17460"/>
    <cellStyle name="1_ÿÿÿÿÿ_Bieu du thao QD von ho tro co MT 5" xfId="17461"/>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2"/>
    <cellStyle name="1_ÿÿÿÿÿ_Book1 2" xfId="17463"/>
    <cellStyle name="1_ÿÿÿÿÿ_Book1 2 2" xfId="17464"/>
    <cellStyle name="1_ÿÿÿÿÿ_Book1 2 3" xfId="17465"/>
    <cellStyle name="1_ÿÿÿÿÿ_Book1 2 4" xfId="17466"/>
    <cellStyle name="1_ÿÿÿÿÿ_Book1 3" xfId="17467"/>
    <cellStyle name="1_ÿÿÿÿÿ_Book1 3 2" xfId="17468"/>
    <cellStyle name="1_ÿÿÿÿÿ_Book1 3 3" xfId="17469"/>
    <cellStyle name="1_ÿÿÿÿÿ_Book1 3 4" xfId="17470"/>
    <cellStyle name="1_ÿÿÿÿÿ_Book1 4" xfId="17471"/>
    <cellStyle name="1_ÿÿÿÿÿ_Book1 5" xfId="17472"/>
    <cellStyle name="1_ÿÿÿÿÿ_Book1 6" xfId="17473"/>
    <cellStyle name="1_ÿÿÿÿÿ_Book1_BC von DTPT 6 thang 2012" xfId="17474"/>
    <cellStyle name="1_ÿÿÿÿÿ_Book1_BC von DTPT 6 thang 2012 2" xfId="17475"/>
    <cellStyle name="1_ÿÿÿÿÿ_Book1_BC von DTPT 6 thang 2012 2 2" xfId="17476"/>
    <cellStyle name="1_ÿÿÿÿÿ_Book1_BC von DTPT 6 thang 2012 2 3" xfId="17477"/>
    <cellStyle name="1_ÿÿÿÿÿ_Book1_BC von DTPT 6 thang 2012 2 4" xfId="17478"/>
    <cellStyle name="1_ÿÿÿÿÿ_Book1_BC von DTPT 6 thang 2012 3" xfId="17479"/>
    <cellStyle name="1_ÿÿÿÿÿ_Book1_BC von DTPT 6 thang 2012 3 2" xfId="17480"/>
    <cellStyle name="1_ÿÿÿÿÿ_Book1_BC von DTPT 6 thang 2012 3 3" xfId="17481"/>
    <cellStyle name="1_ÿÿÿÿÿ_Book1_BC von DTPT 6 thang 2012 3 4" xfId="17482"/>
    <cellStyle name="1_ÿÿÿÿÿ_Book1_BC von DTPT 6 thang 2012 4" xfId="17483"/>
    <cellStyle name="1_ÿÿÿÿÿ_Book1_BC von DTPT 6 thang 2012 5" xfId="17484"/>
    <cellStyle name="1_ÿÿÿÿÿ_Book1_BC von DTPT 6 thang 2012 6" xfId="17485"/>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3" xfId="17489"/>
    <cellStyle name="1_ÿÿÿÿÿ_Book1_Bieu du thao QD von ho tro co MT 2 4" xfId="17490"/>
    <cellStyle name="1_ÿÿÿÿÿ_Book1_Bieu du thao QD von ho tro co MT 3" xfId="17491"/>
    <cellStyle name="1_ÿÿÿÿÿ_Book1_Bieu du thao QD von ho tro co MT 3 2" xfId="17492"/>
    <cellStyle name="1_ÿÿÿÿÿ_Book1_Bieu du thao QD von ho tro co MT 3 3" xfId="17493"/>
    <cellStyle name="1_ÿÿÿÿÿ_Book1_Bieu du thao QD von ho tro co MT 3 4" xfId="17494"/>
    <cellStyle name="1_ÿÿÿÿÿ_Book1_Bieu du thao QD von ho tro co MT 4" xfId="17495"/>
    <cellStyle name="1_ÿÿÿÿÿ_Book1_Bieu du thao QD von ho tro co MT 5" xfId="17496"/>
    <cellStyle name="1_ÿÿÿÿÿ_Book1_Bieu du thao QD von ho tro co MT 6" xfId="17497"/>
    <cellStyle name="1_ÿÿÿÿÿ_Book1_Hoan chinh KH 2012 (o nha)" xfId="17498"/>
    <cellStyle name="1_ÿÿÿÿÿ_Book1_Hoan chinh KH 2012 (o nha) 2" xfId="17499"/>
    <cellStyle name="1_ÿÿÿÿÿ_Book1_Hoan chinh KH 2012 (o nha) 2 2" xfId="17500"/>
    <cellStyle name="1_ÿÿÿÿÿ_Book1_Hoan chinh KH 2012 (o nha) 2 3" xfId="17501"/>
    <cellStyle name="1_ÿÿÿÿÿ_Book1_Hoan chinh KH 2012 (o nha) 2 4" xfId="17502"/>
    <cellStyle name="1_ÿÿÿÿÿ_Book1_Hoan chinh KH 2012 (o nha) 3" xfId="17503"/>
    <cellStyle name="1_ÿÿÿÿÿ_Book1_Hoan chinh KH 2012 (o nha) 3 2" xfId="17504"/>
    <cellStyle name="1_ÿÿÿÿÿ_Book1_Hoan chinh KH 2012 (o nha) 3 3" xfId="17505"/>
    <cellStyle name="1_ÿÿÿÿÿ_Book1_Hoan chinh KH 2012 (o nha) 3 4" xfId="17506"/>
    <cellStyle name="1_ÿÿÿÿÿ_Book1_Hoan chinh KH 2012 (o nha) 4" xfId="17507"/>
    <cellStyle name="1_ÿÿÿÿÿ_Book1_Hoan chinh KH 2012 (o nha) 5" xfId="17508"/>
    <cellStyle name="1_ÿÿÿÿÿ_Book1_Hoan chinh KH 2012 (o nha) 6" xfId="17509"/>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3" xfId="17513"/>
    <cellStyle name="1_ÿÿÿÿÿ_Book1_Hoan chinh KH 2012 (o nha)_Bao cao giai ngan quy I 2 4" xfId="17514"/>
    <cellStyle name="1_ÿÿÿÿÿ_Book1_Hoan chinh KH 2012 (o nha)_Bao cao giai ngan quy I 3" xfId="17515"/>
    <cellStyle name="1_ÿÿÿÿÿ_Book1_Hoan chinh KH 2012 (o nha)_Bao cao giai ngan quy I 3 2" xfId="17516"/>
    <cellStyle name="1_ÿÿÿÿÿ_Book1_Hoan chinh KH 2012 (o nha)_Bao cao giai ngan quy I 3 3" xfId="17517"/>
    <cellStyle name="1_ÿÿÿÿÿ_Book1_Hoan chinh KH 2012 (o nha)_Bao cao giai ngan quy I 3 4" xfId="17518"/>
    <cellStyle name="1_ÿÿÿÿÿ_Book1_Hoan chinh KH 2012 (o nha)_Bao cao giai ngan quy I 4" xfId="17519"/>
    <cellStyle name="1_ÿÿÿÿÿ_Book1_Hoan chinh KH 2012 (o nha)_Bao cao giai ngan quy I 5" xfId="17520"/>
    <cellStyle name="1_ÿÿÿÿÿ_Book1_Hoan chinh KH 2012 (o nha)_Bao cao giai ngan quy I 6" xfId="17521"/>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3" xfId="17525"/>
    <cellStyle name="1_ÿÿÿÿÿ_Book1_Hoan chinh KH 2012 (o nha)_BC von DTPT 6 thang 2012 2 4" xfId="17526"/>
    <cellStyle name="1_ÿÿÿÿÿ_Book1_Hoan chinh KH 2012 (o nha)_BC von DTPT 6 thang 2012 3" xfId="17527"/>
    <cellStyle name="1_ÿÿÿÿÿ_Book1_Hoan chinh KH 2012 (o nha)_BC von DTPT 6 thang 2012 3 2" xfId="17528"/>
    <cellStyle name="1_ÿÿÿÿÿ_Book1_Hoan chinh KH 2012 (o nha)_BC von DTPT 6 thang 2012 3 3" xfId="17529"/>
    <cellStyle name="1_ÿÿÿÿÿ_Book1_Hoan chinh KH 2012 (o nha)_BC von DTPT 6 thang 2012 3 4" xfId="17530"/>
    <cellStyle name="1_ÿÿÿÿÿ_Book1_Hoan chinh KH 2012 (o nha)_BC von DTPT 6 thang 2012 4" xfId="17531"/>
    <cellStyle name="1_ÿÿÿÿÿ_Book1_Hoan chinh KH 2012 (o nha)_BC von DTPT 6 thang 2012 5" xfId="17532"/>
    <cellStyle name="1_ÿÿÿÿÿ_Book1_Hoan chinh KH 2012 (o nha)_BC von DTPT 6 thang 2012 6" xfId="17533"/>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3" xfId="17537"/>
    <cellStyle name="1_ÿÿÿÿÿ_Book1_Hoan chinh KH 2012 (o nha)_Bieu du thao QD von ho tro co MT 2 4" xfId="17538"/>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3" xfId="17541"/>
    <cellStyle name="1_ÿÿÿÿÿ_Book1_Hoan chinh KH 2012 (o nha)_Bieu du thao QD von ho tro co MT 3 4" xfId="17542"/>
    <cellStyle name="1_ÿÿÿÿÿ_Book1_Hoan chinh KH 2012 (o nha)_Bieu du thao QD von ho tro co MT 4" xfId="17543"/>
    <cellStyle name="1_ÿÿÿÿÿ_Book1_Hoan chinh KH 2012 (o nha)_Bieu du thao QD von ho tro co MT 5" xfId="17544"/>
    <cellStyle name="1_ÿÿÿÿÿ_Book1_Hoan chinh KH 2012 (o nha)_Bieu du thao QD von ho tro co MT 6" xfId="17545"/>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3" xfId="17549"/>
    <cellStyle name="1_ÿÿÿÿÿ_Book1_Hoan chinh KH 2012 (o nha)_Ke hoach 2012 theo doi (giai ngan 30.6.12) 2 4" xfId="17550"/>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3" xfId="17553"/>
    <cellStyle name="1_ÿÿÿÿÿ_Book1_Hoan chinh KH 2012 (o nha)_Ke hoach 2012 theo doi (giai ngan 30.6.12) 3 4" xfId="17554"/>
    <cellStyle name="1_ÿÿÿÿÿ_Book1_Hoan chinh KH 2012 (o nha)_Ke hoach 2012 theo doi (giai ngan 30.6.12) 4" xfId="17555"/>
    <cellStyle name="1_ÿÿÿÿÿ_Book1_Hoan chinh KH 2012 (o nha)_Ke hoach 2012 theo doi (giai ngan 30.6.12) 5" xfId="17556"/>
    <cellStyle name="1_ÿÿÿÿÿ_Book1_Hoan chinh KH 2012 (o nha)_Ke hoach 2012 theo doi (giai ngan 30.6.12) 6" xfId="17557"/>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3" xfId="17562"/>
    <cellStyle name="1_ÿÿÿÿÿ_Book1_Hoan chinh KH 2012 Von ho tro co MT (chi tiet) 2 4" xfId="17563"/>
    <cellStyle name="1_ÿÿÿÿÿ_Book1_Hoan chinh KH 2012 Von ho tro co MT (chi tiet) 3" xfId="17564"/>
    <cellStyle name="1_ÿÿÿÿÿ_Book1_Hoan chinh KH 2012 Von ho tro co MT (chi tiet) 3 2" xfId="17565"/>
    <cellStyle name="1_ÿÿÿÿÿ_Book1_Hoan chinh KH 2012 Von ho tro co MT (chi tiet) 3 3" xfId="17566"/>
    <cellStyle name="1_ÿÿÿÿÿ_Book1_Hoan chinh KH 2012 Von ho tro co MT (chi tiet) 3 4" xfId="17567"/>
    <cellStyle name="1_ÿÿÿÿÿ_Book1_Hoan chinh KH 2012 Von ho tro co MT (chi tiet) 4" xfId="17568"/>
    <cellStyle name="1_ÿÿÿÿÿ_Book1_Hoan chinh KH 2012 Von ho tro co MT (chi tiet) 5" xfId="17569"/>
    <cellStyle name="1_ÿÿÿÿÿ_Book1_Hoan chinh KH 2012 Von ho tro co MT (chi tiet) 6" xfId="17570"/>
    <cellStyle name="1_ÿÿÿÿÿ_Book1_Hoan chinh KH 2012 Von ho tro co MT 10" xfId="17571"/>
    <cellStyle name="1_ÿÿÿÿÿ_Book1_Hoan chinh KH 2012 Von ho tro co MT 10 2" xfId="17572"/>
    <cellStyle name="1_ÿÿÿÿÿ_Book1_Hoan chinh KH 2012 Von ho tro co MT 10 3" xfId="17573"/>
    <cellStyle name="1_ÿÿÿÿÿ_Book1_Hoan chinh KH 2012 Von ho tro co MT 10 4" xfId="17574"/>
    <cellStyle name="1_ÿÿÿÿÿ_Book1_Hoan chinh KH 2012 Von ho tro co MT 11" xfId="17575"/>
    <cellStyle name="1_ÿÿÿÿÿ_Book1_Hoan chinh KH 2012 Von ho tro co MT 11 2" xfId="17576"/>
    <cellStyle name="1_ÿÿÿÿÿ_Book1_Hoan chinh KH 2012 Von ho tro co MT 11 3" xfId="17577"/>
    <cellStyle name="1_ÿÿÿÿÿ_Book1_Hoan chinh KH 2012 Von ho tro co MT 11 4" xfId="17578"/>
    <cellStyle name="1_ÿÿÿÿÿ_Book1_Hoan chinh KH 2012 Von ho tro co MT 12" xfId="17579"/>
    <cellStyle name="1_ÿÿÿÿÿ_Book1_Hoan chinh KH 2012 Von ho tro co MT 12 2" xfId="17580"/>
    <cellStyle name="1_ÿÿÿÿÿ_Book1_Hoan chinh KH 2012 Von ho tro co MT 12 3" xfId="17581"/>
    <cellStyle name="1_ÿÿÿÿÿ_Book1_Hoan chinh KH 2012 Von ho tro co MT 12 4" xfId="17582"/>
    <cellStyle name="1_ÿÿÿÿÿ_Book1_Hoan chinh KH 2012 Von ho tro co MT 13" xfId="17583"/>
    <cellStyle name="1_ÿÿÿÿÿ_Book1_Hoan chinh KH 2012 Von ho tro co MT 13 2" xfId="17584"/>
    <cellStyle name="1_ÿÿÿÿÿ_Book1_Hoan chinh KH 2012 Von ho tro co MT 13 3" xfId="17585"/>
    <cellStyle name="1_ÿÿÿÿÿ_Book1_Hoan chinh KH 2012 Von ho tro co MT 13 4" xfId="17586"/>
    <cellStyle name="1_ÿÿÿÿÿ_Book1_Hoan chinh KH 2012 Von ho tro co MT 14" xfId="17587"/>
    <cellStyle name="1_ÿÿÿÿÿ_Book1_Hoan chinh KH 2012 Von ho tro co MT 14 2" xfId="17588"/>
    <cellStyle name="1_ÿÿÿÿÿ_Book1_Hoan chinh KH 2012 Von ho tro co MT 14 3" xfId="17589"/>
    <cellStyle name="1_ÿÿÿÿÿ_Book1_Hoan chinh KH 2012 Von ho tro co MT 14 4" xfId="17590"/>
    <cellStyle name="1_ÿÿÿÿÿ_Book1_Hoan chinh KH 2012 Von ho tro co MT 15" xfId="17591"/>
    <cellStyle name="1_ÿÿÿÿÿ_Book1_Hoan chinh KH 2012 Von ho tro co MT 15 2" xfId="17592"/>
    <cellStyle name="1_ÿÿÿÿÿ_Book1_Hoan chinh KH 2012 Von ho tro co MT 15 3" xfId="17593"/>
    <cellStyle name="1_ÿÿÿÿÿ_Book1_Hoan chinh KH 2012 Von ho tro co MT 15 4" xfId="17594"/>
    <cellStyle name="1_ÿÿÿÿÿ_Book1_Hoan chinh KH 2012 Von ho tro co MT 16" xfId="17595"/>
    <cellStyle name="1_ÿÿÿÿÿ_Book1_Hoan chinh KH 2012 Von ho tro co MT 16 2" xfId="17596"/>
    <cellStyle name="1_ÿÿÿÿÿ_Book1_Hoan chinh KH 2012 Von ho tro co MT 16 3" xfId="17597"/>
    <cellStyle name="1_ÿÿÿÿÿ_Book1_Hoan chinh KH 2012 Von ho tro co MT 16 4" xfId="17598"/>
    <cellStyle name="1_ÿÿÿÿÿ_Book1_Hoan chinh KH 2012 Von ho tro co MT 17" xfId="17599"/>
    <cellStyle name="1_ÿÿÿÿÿ_Book1_Hoan chinh KH 2012 Von ho tro co MT 17 2" xfId="17600"/>
    <cellStyle name="1_ÿÿÿÿÿ_Book1_Hoan chinh KH 2012 Von ho tro co MT 17 3" xfId="17601"/>
    <cellStyle name="1_ÿÿÿÿÿ_Book1_Hoan chinh KH 2012 Von ho tro co MT 17 4" xfId="17602"/>
    <cellStyle name="1_ÿÿÿÿÿ_Book1_Hoan chinh KH 2012 Von ho tro co MT 18" xfId="17603"/>
    <cellStyle name="1_ÿÿÿÿÿ_Book1_Hoan chinh KH 2012 Von ho tro co MT 19" xfId="17604"/>
    <cellStyle name="1_ÿÿÿÿÿ_Book1_Hoan chinh KH 2012 Von ho tro co MT 2" xfId="17605"/>
    <cellStyle name="1_ÿÿÿÿÿ_Book1_Hoan chinh KH 2012 Von ho tro co MT 2 2" xfId="17606"/>
    <cellStyle name="1_ÿÿÿÿÿ_Book1_Hoan chinh KH 2012 Von ho tro co MT 2 3" xfId="17607"/>
    <cellStyle name="1_ÿÿÿÿÿ_Book1_Hoan chinh KH 2012 Von ho tro co MT 2 4" xfId="17608"/>
    <cellStyle name="1_ÿÿÿÿÿ_Book1_Hoan chinh KH 2012 Von ho tro co MT 20" xfId="17609"/>
    <cellStyle name="1_ÿÿÿÿÿ_Book1_Hoan chinh KH 2012 Von ho tro co MT 3" xfId="17610"/>
    <cellStyle name="1_ÿÿÿÿÿ_Book1_Hoan chinh KH 2012 Von ho tro co MT 3 2" xfId="17611"/>
    <cellStyle name="1_ÿÿÿÿÿ_Book1_Hoan chinh KH 2012 Von ho tro co MT 3 3" xfId="17612"/>
    <cellStyle name="1_ÿÿÿÿÿ_Book1_Hoan chinh KH 2012 Von ho tro co MT 3 4" xfId="17613"/>
    <cellStyle name="1_ÿÿÿÿÿ_Book1_Hoan chinh KH 2012 Von ho tro co MT 4" xfId="17614"/>
    <cellStyle name="1_ÿÿÿÿÿ_Book1_Hoan chinh KH 2012 Von ho tro co MT 4 2" xfId="17615"/>
    <cellStyle name="1_ÿÿÿÿÿ_Book1_Hoan chinh KH 2012 Von ho tro co MT 4 3" xfId="17616"/>
    <cellStyle name="1_ÿÿÿÿÿ_Book1_Hoan chinh KH 2012 Von ho tro co MT 4 4" xfId="17617"/>
    <cellStyle name="1_ÿÿÿÿÿ_Book1_Hoan chinh KH 2012 Von ho tro co MT 5" xfId="17618"/>
    <cellStyle name="1_ÿÿÿÿÿ_Book1_Hoan chinh KH 2012 Von ho tro co MT 5 2" xfId="17619"/>
    <cellStyle name="1_ÿÿÿÿÿ_Book1_Hoan chinh KH 2012 Von ho tro co MT 5 3" xfId="17620"/>
    <cellStyle name="1_ÿÿÿÿÿ_Book1_Hoan chinh KH 2012 Von ho tro co MT 5 4" xfId="17621"/>
    <cellStyle name="1_ÿÿÿÿÿ_Book1_Hoan chinh KH 2012 Von ho tro co MT 6" xfId="17622"/>
    <cellStyle name="1_ÿÿÿÿÿ_Book1_Hoan chinh KH 2012 Von ho tro co MT 6 2" xfId="17623"/>
    <cellStyle name="1_ÿÿÿÿÿ_Book1_Hoan chinh KH 2012 Von ho tro co MT 6 3" xfId="17624"/>
    <cellStyle name="1_ÿÿÿÿÿ_Book1_Hoan chinh KH 2012 Von ho tro co MT 6 4" xfId="17625"/>
    <cellStyle name="1_ÿÿÿÿÿ_Book1_Hoan chinh KH 2012 Von ho tro co MT 7" xfId="17626"/>
    <cellStyle name="1_ÿÿÿÿÿ_Book1_Hoan chinh KH 2012 Von ho tro co MT 7 2" xfId="17627"/>
    <cellStyle name="1_ÿÿÿÿÿ_Book1_Hoan chinh KH 2012 Von ho tro co MT 7 3" xfId="17628"/>
    <cellStyle name="1_ÿÿÿÿÿ_Book1_Hoan chinh KH 2012 Von ho tro co MT 7 4" xfId="17629"/>
    <cellStyle name="1_ÿÿÿÿÿ_Book1_Hoan chinh KH 2012 Von ho tro co MT 8" xfId="17630"/>
    <cellStyle name="1_ÿÿÿÿÿ_Book1_Hoan chinh KH 2012 Von ho tro co MT 8 2" xfId="17631"/>
    <cellStyle name="1_ÿÿÿÿÿ_Book1_Hoan chinh KH 2012 Von ho tro co MT 8 3" xfId="17632"/>
    <cellStyle name="1_ÿÿÿÿÿ_Book1_Hoan chinh KH 2012 Von ho tro co MT 8 4" xfId="17633"/>
    <cellStyle name="1_ÿÿÿÿÿ_Book1_Hoan chinh KH 2012 Von ho tro co MT 9" xfId="17634"/>
    <cellStyle name="1_ÿÿÿÿÿ_Book1_Hoan chinh KH 2012 Von ho tro co MT 9 2" xfId="17635"/>
    <cellStyle name="1_ÿÿÿÿÿ_Book1_Hoan chinh KH 2012 Von ho tro co MT 9 3" xfId="17636"/>
    <cellStyle name="1_ÿÿÿÿÿ_Book1_Hoan chinh KH 2012 Von ho tro co MT 9 4" xfId="17637"/>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3" xfId="17641"/>
    <cellStyle name="1_ÿÿÿÿÿ_Book1_Hoan chinh KH 2012 Von ho tro co MT_Bao cao giai ngan quy I 2 4" xfId="17642"/>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3" xfId="17645"/>
    <cellStyle name="1_ÿÿÿÿÿ_Book1_Hoan chinh KH 2012 Von ho tro co MT_Bao cao giai ngan quy I 3 4" xfId="17646"/>
    <cellStyle name="1_ÿÿÿÿÿ_Book1_Hoan chinh KH 2012 Von ho tro co MT_Bao cao giai ngan quy I 4" xfId="17647"/>
    <cellStyle name="1_ÿÿÿÿÿ_Book1_Hoan chinh KH 2012 Von ho tro co MT_Bao cao giai ngan quy I 5" xfId="17648"/>
    <cellStyle name="1_ÿÿÿÿÿ_Book1_Hoan chinh KH 2012 Von ho tro co MT_Bao cao giai ngan quy I 6" xfId="17649"/>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3" xfId="17653"/>
    <cellStyle name="1_ÿÿÿÿÿ_Book1_Hoan chinh KH 2012 Von ho tro co MT_BC von DTPT 6 thang 2012 2 4" xfId="17654"/>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3" xfId="17657"/>
    <cellStyle name="1_ÿÿÿÿÿ_Book1_Hoan chinh KH 2012 Von ho tro co MT_BC von DTPT 6 thang 2012 3 4" xfId="17658"/>
    <cellStyle name="1_ÿÿÿÿÿ_Book1_Hoan chinh KH 2012 Von ho tro co MT_BC von DTPT 6 thang 2012 4" xfId="17659"/>
    <cellStyle name="1_ÿÿÿÿÿ_Book1_Hoan chinh KH 2012 Von ho tro co MT_BC von DTPT 6 thang 2012 5" xfId="17660"/>
    <cellStyle name="1_ÿÿÿÿÿ_Book1_Hoan chinh KH 2012 Von ho tro co MT_BC von DTPT 6 thang 2012 6" xfId="17661"/>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3" xfId="17665"/>
    <cellStyle name="1_ÿÿÿÿÿ_Book1_Hoan chinh KH 2012 Von ho tro co MT_Bieu du thao QD von ho tro co MT 2 4" xfId="17666"/>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3" xfId="17669"/>
    <cellStyle name="1_ÿÿÿÿÿ_Book1_Hoan chinh KH 2012 Von ho tro co MT_Bieu du thao QD von ho tro co MT 3 4" xfId="17670"/>
    <cellStyle name="1_ÿÿÿÿÿ_Book1_Hoan chinh KH 2012 Von ho tro co MT_Bieu du thao QD von ho tro co MT 4" xfId="17671"/>
    <cellStyle name="1_ÿÿÿÿÿ_Book1_Hoan chinh KH 2012 Von ho tro co MT_Bieu du thao QD von ho tro co MT 5" xfId="17672"/>
    <cellStyle name="1_ÿÿÿÿÿ_Book1_Hoan chinh KH 2012 Von ho tro co MT_Bieu du thao QD von ho tro co MT 6" xfId="17673"/>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3" xfId="17677"/>
    <cellStyle name="1_ÿÿÿÿÿ_Book1_Hoan chinh KH 2012 Von ho tro co MT_Ke hoach 2012 theo doi (giai ngan 30.6.12) 2 4" xfId="17678"/>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3" xfId="17681"/>
    <cellStyle name="1_ÿÿÿÿÿ_Book1_Hoan chinh KH 2012 Von ho tro co MT_Ke hoach 2012 theo doi (giai ngan 30.6.12) 3 4" xfId="17682"/>
    <cellStyle name="1_ÿÿÿÿÿ_Book1_Hoan chinh KH 2012 Von ho tro co MT_Ke hoach 2012 theo doi (giai ngan 30.6.12) 4" xfId="17683"/>
    <cellStyle name="1_ÿÿÿÿÿ_Book1_Hoan chinh KH 2012 Von ho tro co MT_Ke hoach 2012 theo doi (giai ngan 30.6.12) 5" xfId="17684"/>
    <cellStyle name="1_ÿÿÿÿÿ_Book1_Hoan chinh KH 2012 Von ho tro co MT_Ke hoach 2012 theo doi (giai ngan 30.6.12) 6" xfId="17685"/>
    <cellStyle name="1_ÿÿÿÿÿ_Book1_Ke hoach 2012 (theo doi)" xfId="17686"/>
    <cellStyle name="1_ÿÿÿÿÿ_Book1_Ke hoach 2012 (theo doi) 2" xfId="17687"/>
    <cellStyle name="1_ÿÿÿÿÿ_Book1_Ke hoach 2012 (theo doi) 2 2" xfId="17688"/>
    <cellStyle name="1_ÿÿÿÿÿ_Book1_Ke hoach 2012 (theo doi) 2 3" xfId="17689"/>
    <cellStyle name="1_ÿÿÿÿÿ_Book1_Ke hoach 2012 (theo doi) 2 4" xfId="17690"/>
    <cellStyle name="1_ÿÿÿÿÿ_Book1_Ke hoach 2012 (theo doi) 3" xfId="17691"/>
    <cellStyle name="1_ÿÿÿÿÿ_Book1_Ke hoach 2012 (theo doi) 3 2" xfId="17692"/>
    <cellStyle name="1_ÿÿÿÿÿ_Book1_Ke hoach 2012 (theo doi) 3 3" xfId="17693"/>
    <cellStyle name="1_ÿÿÿÿÿ_Book1_Ke hoach 2012 (theo doi) 3 4" xfId="17694"/>
    <cellStyle name="1_ÿÿÿÿÿ_Book1_Ke hoach 2012 (theo doi) 4" xfId="17695"/>
    <cellStyle name="1_ÿÿÿÿÿ_Book1_Ke hoach 2012 (theo doi) 5" xfId="17696"/>
    <cellStyle name="1_ÿÿÿÿÿ_Book1_Ke hoach 2012 (theo doi) 6" xfId="17697"/>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3" xfId="17701"/>
    <cellStyle name="1_ÿÿÿÿÿ_Book1_Ke hoach 2012 theo doi (giai ngan 30.6.12) 2 4" xfId="17702"/>
    <cellStyle name="1_ÿÿÿÿÿ_Book1_Ke hoach 2012 theo doi (giai ngan 30.6.12) 3" xfId="17703"/>
    <cellStyle name="1_ÿÿÿÿÿ_Book1_Ke hoach 2012 theo doi (giai ngan 30.6.12) 3 2" xfId="17704"/>
    <cellStyle name="1_ÿÿÿÿÿ_Book1_Ke hoach 2012 theo doi (giai ngan 30.6.12) 3 3" xfId="17705"/>
    <cellStyle name="1_ÿÿÿÿÿ_Book1_Ke hoach 2012 theo doi (giai ngan 30.6.12) 3 4" xfId="17706"/>
    <cellStyle name="1_ÿÿÿÿÿ_Book1_Ke hoach 2012 theo doi (giai ngan 30.6.12) 4" xfId="17707"/>
    <cellStyle name="1_ÿÿÿÿÿ_Book1_Ke hoach 2012 theo doi (giai ngan 30.6.12) 5" xfId="17708"/>
    <cellStyle name="1_ÿÿÿÿÿ_Book1_Ke hoach 2012 theo doi (giai ngan 30.6.12) 6" xfId="17709"/>
    <cellStyle name="1_ÿÿÿÿÿ_Dang ky phan khai von ODA (gui Bo)" xfId="17710"/>
    <cellStyle name="1_ÿÿÿÿÿ_Dang ky phan khai von ODA (gui Bo) 2" xfId="17711"/>
    <cellStyle name="1_ÿÿÿÿÿ_Dang ky phan khai von ODA (gui Bo) 2 2" xfId="17712"/>
    <cellStyle name="1_ÿÿÿÿÿ_Dang ky phan khai von ODA (gui Bo) 2 3" xfId="17713"/>
    <cellStyle name="1_ÿÿÿÿÿ_Dang ky phan khai von ODA (gui Bo) 2 4" xfId="17714"/>
    <cellStyle name="1_ÿÿÿÿÿ_Dang ky phan khai von ODA (gui Bo) 3" xfId="17715"/>
    <cellStyle name="1_ÿÿÿÿÿ_Dang ky phan khai von ODA (gui Bo) 4" xfId="17716"/>
    <cellStyle name="1_ÿÿÿÿÿ_Dang ky phan khai von ODA (gui Bo) 5" xfId="17717"/>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3" xfId="17721"/>
    <cellStyle name="1_ÿÿÿÿÿ_Dang ky phan khai von ODA (gui Bo)_BC von DTPT 6 thang 2012 2 4" xfId="17722"/>
    <cellStyle name="1_ÿÿÿÿÿ_Dang ky phan khai von ODA (gui Bo)_BC von DTPT 6 thang 2012 3" xfId="17723"/>
    <cellStyle name="1_ÿÿÿÿÿ_Dang ky phan khai von ODA (gui Bo)_BC von DTPT 6 thang 2012 4" xfId="17724"/>
    <cellStyle name="1_ÿÿÿÿÿ_Dang ky phan khai von ODA (gui Bo)_BC von DTPT 6 thang 2012 5" xfId="17725"/>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3" xfId="17729"/>
    <cellStyle name="1_ÿÿÿÿÿ_Dang ky phan khai von ODA (gui Bo)_Bieu du thao QD von ho tro co MT 2 4" xfId="17730"/>
    <cellStyle name="1_ÿÿÿÿÿ_Dang ky phan khai von ODA (gui Bo)_Bieu du thao QD von ho tro co MT 3" xfId="17731"/>
    <cellStyle name="1_ÿÿÿÿÿ_Dang ky phan khai von ODA (gui Bo)_Bieu du thao QD von ho tro co MT 4" xfId="17732"/>
    <cellStyle name="1_ÿÿÿÿÿ_Dang ky phan khai von ODA (gui Bo)_Bieu du thao QD von ho tro co MT 5" xfId="17733"/>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3" xfId="17737"/>
    <cellStyle name="1_ÿÿÿÿÿ_Dang ky phan khai von ODA (gui Bo)_Ke hoach 2012 theo doi (giai ngan 30.6.12) 2 4" xfId="17738"/>
    <cellStyle name="1_ÿÿÿÿÿ_Dang ky phan khai von ODA (gui Bo)_Ke hoach 2012 theo doi (giai ngan 30.6.12) 3" xfId="17739"/>
    <cellStyle name="1_ÿÿÿÿÿ_Dang ky phan khai von ODA (gui Bo)_Ke hoach 2012 theo doi (giai ngan 30.6.12) 4" xfId="17740"/>
    <cellStyle name="1_ÿÿÿÿÿ_Dang ky phan khai von ODA (gui Bo)_Ke hoach 2012 theo doi (giai ngan 30.6.12) 5" xfId="17741"/>
    <cellStyle name="1_ÿÿÿÿÿ_Ke hoach 2012 (theo doi)" xfId="17742"/>
    <cellStyle name="1_ÿÿÿÿÿ_Ke hoach 2012 (theo doi) 2" xfId="17743"/>
    <cellStyle name="1_ÿÿÿÿÿ_Ke hoach 2012 (theo doi) 2 2" xfId="17744"/>
    <cellStyle name="1_ÿÿÿÿÿ_Ke hoach 2012 (theo doi) 2 3" xfId="17745"/>
    <cellStyle name="1_ÿÿÿÿÿ_Ke hoach 2012 (theo doi) 2 4" xfId="17746"/>
    <cellStyle name="1_ÿÿÿÿÿ_Ke hoach 2012 (theo doi) 3" xfId="17747"/>
    <cellStyle name="1_ÿÿÿÿÿ_Ke hoach 2012 (theo doi) 4" xfId="17748"/>
    <cellStyle name="1_ÿÿÿÿÿ_Ke hoach 2012 (theo doi) 5" xfId="17749"/>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3" xfId="17753"/>
    <cellStyle name="1_ÿÿÿÿÿ_Ke hoach 2012 theo doi (giai ngan 30.6.12) 2 4" xfId="17754"/>
    <cellStyle name="1_ÿÿÿÿÿ_Ke hoach 2012 theo doi (giai ngan 30.6.12) 3" xfId="17755"/>
    <cellStyle name="1_ÿÿÿÿÿ_Ke hoach 2012 theo doi (giai ngan 30.6.12) 4" xfId="17756"/>
    <cellStyle name="1_ÿÿÿÿÿ_Ke hoach 2012 theo doi (giai ngan 30.6.12) 5" xfId="17757"/>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3" xfId="17761"/>
    <cellStyle name="1_ÿÿÿÿÿ_Tong hop theo doi von TPCP (BC) 2 4" xfId="17762"/>
    <cellStyle name="1_ÿÿÿÿÿ_Tong hop theo doi von TPCP (BC) 3" xfId="17763"/>
    <cellStyle name="1_ÿÿÿÿÿ_Tong hop theo doi von TPCP (BC) 4" xfId="17764"/>
    <cellStyle name="1_ÿÿÿÿÿ_Tong hop theo doi von TPCP (BC) 5" xfId="17765"/>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3" xfId="17769"/>
    <cellStyle name="1_ÿÿÿÿÿ_Tong hop theo doi von TPCP (BC)_BC von DTPT 6 thang 2012 2 4" xfId="17770"/>
    <cellStyle name="1_ÿÿÿÿÿ_Tong hop theo doi von TPCP (BC)_BC von DTPT 6 thang 2012 3" xfId="17771"/>
    <cellStyle name="1_ÿÿÿÿÿ_Tong hop theo doi von TPCP (BC)_BC von DTPT 6 thang 2012 4" xfId="17772"/>
    <cellStyle name="1_ÿÿÿÿÿ_Tong hop theo doi von TPCP (BC)_BC von DTPT 6 thang 2012 5" xfId="17773"/>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3" xfId="17777"/>
    <cellStyle name="1_ÿÿÿÿÿ_Tong hop theo doi von TPCP (BC)_Bieu du thao QD von ho tro co MT 2 4" xfId="17778"/>
    <cellStyle name="1_ÿÿÿÿÿ_Tong hop theo doi von TPCP (BC)_Bieu du thao QD von ho tro co MT 3" xfId="17779"/>
    <cellStyle name="1_ÿÿÿÿÿ_Tong hop theo doi von TPCP (BC)_Bieu du thao QD von ho tro co MT 4" xfId="17780"/>
    <cellStyle name="1_ÿÿÿÿÿ_Tong hop theo doi von TPCP (BC)_Bieu du thao QD von ho tro co MT 5" xfId="17781"/>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3" xfId="17785"/>
    <cellStyle name="1_ÿÿÿÿÿ_Tong hop theo doi von TPCP (BC)_Ke hoach 2012 (theo doi) 2 4" xfId="17786"/>
    <cellStyle name="1_ÿÿÿÿÿ_Tong hop theo doi von TPCP (BC)_Ke hoach 2012 (theo doi) 3" xfId="17787"/>
    <cellStyle name="1_ÿÿÿÿÿ_Tong hop theo doi von TPCP (BC)_Ke hoach 2012 (theo doi) 4" xfId="17788"/>
    <cellStyle name="1_ÿÿÿÿÿ_Tong hop theo doi von TPCP (BC)_Ke hoach 2012 (theo doi) 5" xfId="17789"/>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3" xfId="17793"/>
    <cellStyle name="1_ÿÿÿÿÿ_Tong hop theo doi von TPCP (BC)_Ke hoach 2012 theo doi (giai ngan 30.6.12) 2 4" xfId="17794"/>
    <cellStyle name="1_ÿÿÿÿÿ_Tong hop theo doi von TPCP (BC)_Ke hoach 2012 theo doi (giai ngan 30.6.12) 3" xfId="17795"/>
    <cellStyle name="1_ÿÿÿÿÿ_Tong hop theo doi von TPCP (BC)_Ke hoach 2012 theo doi (giai ngan 30.6.12) 4" xfId="17796"/>
    <cellStyle name="1_ÿÿÿÿÿ_Tong hop theo doi von TPCP (BC)_Ke hoach 2012 theo doi (giai ngan 30.6.12) 5" xfId="17797"/>
    <cellStyle name="_x0001_1¼„½(" xfId="17798"/>
    <cellStyle name="_x0001_1¼½(" xfId="17799"/>
    <cellStyle name="123" xfId="17800"/>
    <cellStyle name="15" xfId="1194"/>
    <cellStyle name="18" xfId="1195"/>
    <cellStyle name="18 2" xfId="17801"/>
    <cellStyle name="18 2 2" xfId="17802"/>
    <cellStyle name="18 2 3" xfId="17803"/>
    <cellStyle name="18 2 4" xfId="17804"/>
    <cellStyle name="18 3" xfId="17805"/>
    <cellStyle name="18 4" xfId="17806"/>
    <cellStyle name="18 5" xfId="17807"/>
    <cellStyle name="¹éºÐÀ²_      " xfId="1196"/>
    <cellStyle name="2" xfId="1197"/>
    <cellStyle name="2 2" xfId="17808"/>
    <cellStyle name="2 2 2" xfId="17809"/>
    <cellStyle name="2 2 3" xfId="17810"/>
    <cellStyle name="2 2 4" xfId="17811"/>
    <cellStyle name="2 3" xfId="17812"/>
    <cellStyle name="2 4" xfId="17813"/>
    <cellStyle name="2 5" xfId="17814"/>
    <cellStyle name="2_1 Bieu 6 thang nam 2011" xfId="17815"/>
    <cellStyle name="2_1 Bieu 6 thang nam 2011 2" xfId="17816"/>
    <cellStyle name="2_1 Bieu 6 thang nam 2011 2 2" xfId="17817"/>
    <cellStyle name="2_1 Bieu 6 thang nam 2011 2 2 2" xfId="17818"/>
    <cellStyle name="2_1 Bieu 6 thang nam 2011 2 2 3" xfId="17819"/>
    <cellStyle name="2_1 Bieu 6 thang nam 2011 2 2 4" xfId="17820"/>
    <cellStyle name="2_1 Bieu 6 thang nam 2011 2 3" xfId="17821"/>
    <cellStyle name="2_1 Bieu 6 thang nam 2011 2 4" xfId="17822"/>
    <cellStyle name="2_1 Bieu 6 thang nam 2011 2 5" xfId="17823"/>
    <cellStyle name="2_1 Bieu 6 thang nam 2011 3" xfId="17824"/>
    <cellStyle name="2_1 Bieu 6 thang nam 2011 3 2" xfId="17825"/>
    <cellStyle name="2_1 Bieu 6 thang nam 2011 3 3" xfId="17826"/>
    <cellStyle name="2_1 Bieu 6 thang nam 2011 3 4" xfId="17827"/>
    <cellStyle name="2_1 Bieu 6 thang nam 2011 4" xfId="17828"/>
    <cellStyle name="2_1 Bieu 6 thang nam 2011 5" xfId="17829"/>
    <cellStyle name="2_1 Bieu 6 thang nam 2011 6" xfId="1783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3" xfId="17835"/>
    <cellStyle name="2_1 Bieu 6 thang nam 2011_BC von DTPT 6 thang 2012 2 2 4" xfId="17836"/>
    <cellStyle name="2_1 Bieu 6 thang nam 2011_BC von DTPT 6 thang 2012 2 3" xfId="17837"/>
    <cellStyle name="2_1 Bieu 6 thang nam 2011_BC von DTPT 6 thang 2012 2 4" xfId="17838"/>
    <cellStyle name="2_1 Bieu 6 thang nam 2011_BC von DTPT 6 thang 2012 2 5" xfId="17839"/>
    <cellStyle name="2_1 Bieu 6 thang nam 2011_BC von DTPT 6 thang 2012 3" xfId="17840"/>
    <cellStyle name="2_1 Bieu 6 thang nam 2011_BC von DTPT 6 thang 2012 3 2" xfId="17841"/>
    <cellStyle name="2_1 Bieu 6 thang nam 2011_BC von DTPT 6 thang 2012 3 3" xfId="17842"/>
    <cellStyle name="2_1 Bieu 6 thang nam 2011_BC von DTPT 6 thang 2012 3 4" xfId="17843"/>
    <cellStyle name="2_1 Bieu 6 thang nam 2011_BC von DTPT 6 thang 2012 4" xfId="17844"/>
    <cellStyle name="2_1 Bieu 6 thang nam 2011_BC von DTPT 6 thang 2012 5" xfId="17845"/>
    <cellStyle name="2_1 Bieu 6 thang nam 2011_BC von DTPT 6 thang 2012 6" xfId="1784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3" xfId="17851"/>
    <cellStyle name="2_1 Bieu 6 thang nam 2011_Bieu du thao QD von ho tro co MT 2 2 4" xfId="17852"/>
    <cellStyle name="2_1 Bieu 6 thang nam 2011_Bieu du thao QD von ho tro co MT 2 3" xfId="17853"/>
    <cellStyle name="2_1 Bieu 6 thang nam 2011_Bieu du thao QD von ho tro co MT 2 4" xfId="17854"/>
    <cellStyle name="2_1 Bieu 6 thang nam 2011_Bieu du thao QD von ho tro co MT 2 5" xfId="17855"/>
    <cellStyle name="2_1 Bieu 6 thang nam 2011_Bieu du thao QD von ho tro co MT 3" xfId="17856"/>
    <cellStyle name="2_1 Bieu 6 thang nam 2011_Bieu du thao QD von ho tro co MT 3 2" xfId="17857"/>
    <cellStyle name="2_1 Bieu 6 thang nam 2011_Bieu du thao QD von ho tro co MT 3 3" xfId="17858"/>
    <cellStyle name="2_1 Bieu 6 thang nam 2011_Bieu du thao QD von ho tro co MT 3 4" xfId="17859"/>
    <cellStyle name="2_1 Bieu 6 thang nam 2011_Bieu du thao QD von ho tro co MT 4" xfId="17860"/>
    <cellStyle name="2_1 Bieu 6 thang nam 2011_Bieu du thao QD von ho tro co MT 5" xfId="17861"/>
    <cellStyle name="2_1 Bieu 6 thang nam 2011_Bieu du thao QD von ho tro co MT 6" xfId="1786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3" xfId="17867"/>
    <cellStyle name="2_1 Bieu 6 thang nam 2011_Ke hoach 2012 (theo doi) 2 2 4" xfId="17868"/>
    <cellStyle name="2_1 Bieu 6 thang nam 2011_Ke hoach 2012 (theo doi) 2 3" xfId="17869"/>
    <cellStyle name="2_1 Bieu 6 thang nam 2011_Ke hoach 2012 (theo doi) 2 4" xfId="17870"/>
    <cellStyle name="2_1 Bieu 6 thang nam 2011_Ke hoach 2012 (theo doi) 2 5" xfId="17871"/>
    <cellStyle name="2_1 Bieu 6 thang nam 2011_Ke hoach 2012 (theo doi) 3" xfId="17872"/>
    <cellStyle name="2_1 Bieu 6 thang nam 2011_Ke hoach 2012 (theo doi) 3 2" xfId="17873"/>
    <cellStyle name="2_1 Bieu 6 thang nam 2011_Ke hoach 2012 (theo doi) 3 3" xfId="17874"/>
    <cellStyle name="2_1 Bieu 6 thang nam 2011_Ke hoach 2012 (theo doi) 3 4" xfId="17875"/>
    <cellStyle name="2_1 Bieu 6 thang nam 2011_Ke hoach 2012 (theo doi) 4" xfId="17876"/>
    <cellStyle name="2_1 Bieu 6 thang nam 2011_Ke hoach 2012 (theo doi) 5" xfId="17877"/>
    <cellStyle name="2_1 Bieu 6 thang nam 2011_Ke hoach 2012 (theo doi) 6" xfId="1787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3" xfId="17883"/>
    <cellStyle name="2_1 Bieu 6 thang nam 2011_Ke hoach 2012 theo doi (giai ngan 30.6.12) 2 2 4" xfId="17884"/>
    <cellStyle name="2_1 Bieu 6 thang nam 2011_Ke hoach 2012 theo doi (giai ngan 30.6.12) 2 3" xfId="17885"/>
    <cellStyle name="2_1 Bieu 6 thang nam 2011_Ke hoach 2012 theo doi (giai ngan 30.6.12) 2 4" xfId="17886"/>
    <cellStyle name="2_1 Bieu 6 thang nam 2011_Ke hoach 2012 theo doi (giai ngan 30.6.12) 2 5" xfId="17887"/>
    <cellStyle name="2_1 Bieu 6 thang nam 2011_Ke hoach 2012 theo doi (giai ngan 30.6.12) 3" xfId="17888"/>
    <cellStyle name="2_1 Bieu 6 thang nam 2011_Ke hoach 2012 theo doi (giai ngan 30.6.12) 3 2" xfId="17889"/>
    <cellStyle name="2_1 Bieu 6 thang nam 2011_Ke hoach 2012 theo doi (giai ngan 30.6.12) 3 3" xfId="17890"/>
    <cellStyle name="2_1 Bieu 6 thang nam 2011_Ke hoach 2012 theo doi (giai ngan 30.6.12) 3 4" xfId="17891"/>
    <cellStyle name="2_1 Bieu 6 thang nam 2011_Ke hoach 2012 theo doi (giai ngan 30.6.12) 4" xfId="17892"/>
    <cellStyle name="2_1 Bieu 6 thang nam 2011_Ke hoach 2012 theo doi (giai ngan 30.6.12) 5" xfId="17893"/>
    <cellStyle name="2_1 Bieu 6 thang nam 2011_Ke hoach 2012 theo doi (giai ngan 30.6.12) 6" xfId="1789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3" xfId="17899"/>
    <cellStyle name="2_Bao cao tinh hinh thuc hien KH 2009 den 31-01-10 2 2 4" xfId="17900"/>
    <cellStyle name="2_Bao cao tinh hinh thuc hien KH 2009 den 31-01-10 2 3" xfId="17901"/>
    <cellStyle name="2_Bao cao tinh hinh thuc hien KH 2009 den 31-01-10 2 4" xfId="17902"/>
    <cellStyle name="2_Bao cao tinh hinh thuc hien KH 2009 den 31-01-10 2 5" xfId="17903"/>
    <cellStyle name="2_Bao cao tinh hinh thuc hien KH 2009 den 31-01-10 3" xfId="17904"/>
    <cellStyle name="2_Bao cao tinh hinh thuc hien KH 2009 den 31-01-10 3 2" xfId="17905"/>
    <cellStyle name="2_Bao cao tinh hinh thuc hien KH 2009 den 31-01-10 3 3" xfId="17906"/>
    <cellStyle name="2_Bao cao tinh hinh thuc hien KH 2009 den 31-01-10 3 4" xfId="17907"/>
    <cellStyle name="2_Bao cao tinh hinh thuc hien KH 2009 den 31-01-10 4" xfId="17908"/>
    <cellStyle name="2_Bao cao tinh hinh thuc hien KH 2009 den 31-01-10 5" xfId="17909"/>
    <cellStyle name="2_Bao cao tinh hinh thuc hien KH 2009 den 31-01-10 6" xfId="1791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3" xfId="17915"/>
    <cellStyle name="2_Bao cao tinh hinh thuc hien KH 2009 den 31-01-10_BC von DTPT 6 thang 2012 2 2 4" xfId="17916"/>
    <cellStyle name="2_Bao cao tinh hinh thuc hien KH 2009 den 31-01-10_BC von DTPT 6 thang 2012 2 3" xfId="17917"/>
    <cellStyle name="2_Bao cao tinh hinh thuc hien KH 2009 den 31-01-10_BC von DTPT 6 thang 2012 2 4" xfId="17918"/>
    <cellStyle name="2_Bao cao tinh hinh thuc hien KH 2009 den 31-01-10_BC von DTPT 6 thang 2012 2 5" xfId="17919"/>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3" xfId="17922"/>
    <cellStyle name="2_Bao cao tinh hinh thuc hien KH 2009 den 31-01-10_BC von DTPT 6 thang 2012 3 4" xfId="17923"/>
    <cellStyle name="2_Bao cao tinh hinh thuc hien KH 2009 den 31-01-10_BC von DTPT 6 thang 2012 4" xfId="17924"/>
    <cellStyle name="2_Bao cao tinh hinh thuc hien KH 2009 den 31-01-10_BC von DTPT 6 thang 2012 5" xfId="17925"/>
    <cellStyle name="2_Bao cao tinh hinh thuc hien KH 2009 den 31-01-10_BC von DTPT 6 thang 2012 6" xfId="1792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3" xfId="17931"/>
    <cellStyle name="2_Bao cao tinh hinh thuc hien KH 2009 den 31-01-10_Bieu du thao QD von ho tro co MT 2 2 4" xfId="17932"/>
    <cellStyle name="2_Bao cao tinh hinh thuc hien KH 2009 den 31-01-10_Bieu du thao QD von ho tro co MT 2 3" xfId="17933"/>
    <cellStyle name="2_Bao cao tinh hinh thuc hien KH 2009 den 31-01-10_Bieu du thao QD von ho tro co MT 2 4" xfId="17934"/>
    <cellStyle name="2_Bao cao tinh hinh thuc hien KH 2009 den 31-01-10_Bieu du thao QD von ho tro co MT 2 5" xfId="17935"/>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3" xfId="17938"/>
    <cellStyle name="2_Bao cao tinh hinh thuc hien KH 2009 den 31-01-10_Bieu du thao QD von ho tro co MT 3 4" xfId="17939"/>
    <cellStyle name="2_Bao cao tinh hinh thuc hien KH 2009 den 31-01-10_Bieu du thao QD von ho tro co MT 4" xfId="17940"/>
    <cellStyle name="2_Bao cao tinh hinh thuc hien KH 2009 den 31-01-10_Bieu du thao QD von ho tro co MT 5" xfId="17941"/>
    <cellStyle name="2_Bao cao tinh hinh thuc hien KH 2009 den 31-01-10_Bieu du thao QD von ho tro co MT 6" xfId="1794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3" xfId="17947"/>
    <cellStyle name="2_Bao cao tinh hinh thuc hien KH 2009 den 31-01-10_Ke hoach 2012 (theo doi) 2 2 4" xfId="17948"/>
    <cellStyle name="2_Bao cao tinh hinh thuc hien KH 2009 den 31-01-10_Ke hoach 2012 (theo doi) 2 3" xfId="17949"/>
    <cellStyle name="2_Bao cao tinh hinh thuc hien KH 2009 den 31-01-10_Ke hoach 2012 (theo doi) 2 4" xfId="17950"/>
    <cellStyle name="2_Bao cao tinh hinh thuc hien KH 2009 den 31-01-10_Ke hoach 2012 (theo doi) 2 5" xfId="17951"/>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3" xfId="17954"/>
    <cellStyle name="2_Bao cao tinh hinh thuc hien KH 2009 den 31-01-10_Ke hoach 2012 (theo doi) 3 4" xfId="17955"/>
    <cellStyle name="2_Bao cao tinh hinh thuc hien KH 2009 den 31-01-10_Ke hoach 2012 (theo doi) 4" xfId="17956"/>
    <cellStyle name="2_Bao cao tinh hinh thuc hien KH 2009 den 31-01-10_Ke hoach 2012 (theo doi) 5" xfId="17957"/>
    <cellStyle name="2_Bao cao tinh hinh thuc hien KH 2009 den 31-01-10_Ke hoach 2012 (theo doi) 6" xfId="1795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3" xfId="17963"/>
    <cellStyle name="2_Bao cao tinh hinh thuc hien KH 2009 den 31-01-10_Ke hoach 2012 theo doi (giai ngan 30.6.12) 2 2 4" xfId="17964"/>
    <cellStyle name="2_Bao cao tinh hinh thuc hien KH 2009 den 31-01-10_Ke hoach 2012 theo doi (giai ngan 30.6.12) 2 3" xfId="17965"/>
    <cellStyle name="2_Bao cao tinh hinh thuc hien KH 2009 den 31-01-10_Ke hoach 2012 theo doi (giai ngan 30.6.12) 2 4" xfId="17966"/>
    <cellStyle name="2_Bao cao tinh hinh thuc hien KH 2009 den 31-01-10_Ke hoach 2012 theo doi (giai ngan 30.6.12) 2 5" xfId="17967"/>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3" xfId="17970"/>
    <cellStyle name="2_Bao cao tinh hinh thuc hien KH 2009 den 31-01-10_Ke hoach 2012 theo doi (giai ngan 30.6.12) 3 4" xfId="17971"/>
    <cellStyle name="2_Bao cao tinh hinh thuc hien KH 2009 den 31-01-10_Ke hoach 2012 theo doi (giai ngan 30.6.12) 4" xfId="17972"/>
    <cellStyle name="2_Bao cao tinh hinh thuc hien KH 2009 den 31-01-10_Ke hoach 2012 theo doi (giai ngan 30.6.12) 5" xfId="17973"/>
    <cellStyle name="2_Bao cao tinh hinh thuc hien KH 2009 den 31-01-10_Ke hoach 2012 theo doi (giai ngan 30.6.12) 6" xfId="17974"/>
    <cellStyle name="2_BC cong trinh trong diem" xfId="17975"/>
    <cellStyle name="2_BC cong trinh trong diem 2" xfId="17976"/>
    <cellStyle name="2_BC cong trinh trong diem 2 2" xfId="17977"/>
    <cellStyle name="2_BC cong trinh trong diem 2 2 2" xfId="17978"/>
    <cellStyle name="2_BC cong trinh trong diem 2 2 3" xfId="17979"/>
    <cellStyle name="2_BC cong trinh trong diem 2 2 4" xfId="17980"/>
    <cellStyle name="2_BC cong trinh trong diem 2 3" xfId="17981"/>
    <cellStyle name="2_BC cong trinh trong diem 2 4" xfId="17982"/>
    <cellStyle name="2_BC cong trinh trong diem 2 5" xfId="17983"/>
    <cellStyle name="2_BC cong trinh trong diem 3" xfId="17984"/>
    <cellStyle name="2_BC cong trinh trong diem 3 2" xfId="17985"/>
    <cellStyle name="2_BC cong trinh trong diem 3 3" xfId="17986"/>
    <cellStyle name="2_BC cong trinh trong diem 3 4" xfId="17987"/>
    <cellStyle name="2_BC cong trinh trong diem 4" xfId="17988"/>
    <cellStyle name="2_BC cong trinh trong diem 5" xfId="17989"/>
    <cellStyle name="2_BC cong trinh trong diem 6" xfId="1799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3" xfId="17995"/>
    <cellStyle name="2_BC cong trinh trong diem_BC von DTPT 6 thang 2012 2 2 4" xfId="17996"/>
    <cellStyle name="2_BC cong trinh trong diem_BC von DTPT 6 thang 2012 2 3" xfId="17997"/>
    <cellStyle name="2_BC cong trinh trong diem_BC von DTPT 6 thang 2012 2 4" xfId="17998"/>
    <cellStyle name="2_BC cong trinh trong diem_BC von DTPT 6 thang 2012 2 5" xfId="17999"/>
    <cellStyle name="2_BC cong trinh trong diem_BC von DTPT 6 thang 2012 3" xfId="18000"/>
    <cellStyle name="2_BC cong trinh trong diem_BC von DTPT 6 thang 2012 3 2" xfId="18001"/>
    <cellStyle name="2_BC cong trinh trong diem_BC von DTPT 6 thang 2012 3 3" xfId="18002"/>
    <cellStyle name="2_BC cong trinh trong diem_BC von DTPT 6 thang 2012 3 4" xfId="18003"/>
    <cellStyle name="2_BC cong trinh trong diem_BC von DTPT 6 thang 2012 4" xfId="18004"/>
    <cellStyle name="2_BC cong trinh trong diem_BC von DTPT 6 thang 2012 5" xfId="18005"/>
    <cellStyle name="2_BC cong trinh trong diem_BC von DTPT 6 thang 2012 6" xfId="1800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3" xfId="18011"/>
    <cellStyle name="2_BC cong trinh trong diem_Bieu du thao QD von ho tro co MT 2 2 4" xfId="18012"/>
    <cellStyle name="2_BC cong trinh trong diem_Bieu du thao QD von ho tro co MT 2 3" xfId="18013"/>
    <cellStyle name="2_BC cong trinh trong diem_Bieu du thao QD von ho tro co MT 2 4" xfId="18014"/>
    <cellStyle name="2_BC cong trinh trong diem_Bieu du thao QD von ho tro co MT 2 5" xfId="18015"/>
    <cellStyle name="2_BC cong trinh trong diem_Bieu du thao QD von ho tro co MT 3" xfId="18016"/>
    <cellStyle name="2_BC cong trinh trong diem_Bieu du thao QD von ho tro co MT 3 2" xfId="18017"/>
    <cellStyle name="2_BC cong trinh trong diem_Bieu du thao QD von ho tro co MT 3 3" xfId="18018"/>
    <cellStyle name="2_BC cong trinh trong diem_Bieu du thao QD von ho tro co MT 3 4" xfId="18019"/>
    <cellStyle name="2_BC cong trinh trong diem_Bieu du thao QD von ho tro co MT 4" xfId="18020"/>
    <cellStyle name="2_BC cong trinh trong diem_Bieu du thao QD von ho tro co MT 5" xfId="18021"/>
    <cellStyle name="2_BC cong trinh trong diem_Bieu du thao QD von ho tro co MT 6" xfId="1802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3" xfId="18027"/>
    <cellStyle name="2_BC cong trinh trong diem_Ke hoach 2012 (theo doi) 2 2 4" xfId="18028"/>
    <cellStyle name="2_BC cong trinh trong diem_Ke hoach 2012 (theo doi) 2 3" xfId="18029"/>
    <cellStyle name="2_BC cong trinh trong diem_Ke hoach 2012 (theo doi) 2 4" xfId="18030"/>
    <cellStyle name="2_BC cong trinh trong diem_Ke hoach 2012 (theo doi) 2 5" xfId="18031"/>
    <cellStyle name="2_BC cong trinh trong diem_Ke hoach 2012 (theo doi) 3" xfId="18032"/>
    <cellStyle name="2_BC cong trinh trong diem_Ke hoach 2012 (theo doi) 3 2" xfId="18033"/>
    <cellStyle name="2_BC cong trinh trong diem_Ke hoach 2012 (theo doi) 3 3" xfId="18034"/>
    <cellStyle name="2_BC cong trinh trong diem_Ke hoach 2012 (theo doi) 3 4" xfId="18035"/>
    <cellStyle name="2_BC cong trinh trong diem_Ke hoach 2012 (theo doi) 4" xfId="18036"/>
    <cellStyle name="2_BC cong trinh trong diem_Ke hoach 2012 (theo doi) 5" xfId="18037"/>
    <cellStyle name="2_BC cong trinh trong diem_Ke hoach 2012 (theo doi) 6" xfId="1803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3" xfId="18043"/>
    <cellStyle name="2_BC cong trinh trong diem_Ke hoach 2012 theo doi (giai ngan 30.6.12) 2 2 4" xfId="18044"/>
    <cellStyle name="2_BC cong trinh trong diem_Ke hoach 2012 theo doi (giai ngan 30.6.12) 2 3" xfId="18045"/>
    <cellStyle name="2_BC cong trinh trong diem_Ke hoach 2012 theo doi (giai ngan 30.6.12) 2 4" xfId="18046"/>
    <cellStyle name="2_BC cong trinh trong diem_Ke hoach 2012 theo doi (giai ngan 30.6.12) 2 5" xfId="18047"/>
    <cellStyle name="2_BC cong trinh trong diem_Ke hoach 2012 theo doi (giai ngan 30.6.12) 3" xfId="18048"/>
    <cellStyle name="2_BC cong trinh trong diem_Ke hoach 2012 theo doi (giai ngan 30.6.12) 3 2" xfId="18049"/>
    <cellStyle name="2_BC cong trinh trong diem_Ke hoach 2012 theo doi (giai ngan 30.6.12) 3 3" xfId="18050"/>
    <cellStyle name="2_BC cong trinh trong diem_Ke hoach 2012 theo doi (giai ngan 30.6.12) 3 4" xfId="18051"/>
    <cellStyle name="2_BC cong trinh trong diem_Ke hoach 2012 theo doi (giai ngan 30.6.12) 4" xfId="18052"/>
    <cellStyle name="2_BC cong trinh trong diem_Ke hoach 2012 theo doi (giai ngan 30.6.12) 5" xfId="18053"/>
    <cellStyle name="2_BC cong trinh trong diem_Ke hoach 2012 theo doi (giai ngan 30.6.12) 6" xfId="18054"/>
    <cellStyle name="2_BC von DTPT 6 thang 2012" xfId="18055"/>
    <cellStyle name="2_BC von DTPT 6 thang 2012 2" xfId="18056"/>
    <cellStyle name="2_BC von DTPT 6 thang 2012 2 2" xfId="18057"/>
    <cellStyle name="2_BC von DTPT 6 thang 2012 2 3" xfId="18058"/>
    <cellStyle name="2_BC von DTPT 6 thang 2012 2 4" xfId="18059"/>
    <cellStyle name="2_BC von DTPT 6 thang 2012 3" xfId="18060"/>
    <cellStyle name="2_BC von DTPT 6 thang 2012 4" xfId="18061"/>
    <cellStyle name="2_BC von DTPT 6 thang 2012 5" xfId="18062"/>
    <cellStyle name="2_Bieu 01 UB(hung)" xfId="18063"/>
    <cellStyle name="2_Bieu 01 UB(hung) 2" xfId="18064"/>
    <cellStyle name="2_Bieu 01 UB(hung) 2 2" xfId="18065"/>
    <cellStyle name="2_Bieu 01 UB(hung) 2 2 2" xfId="18066"/>
    <cellStyle name="2_Bieu 01 UB(hung) 2 2 3" xfId="18067"/>
    <cellStyle name="2_Bieu 01 UB(hung) 2 2 4" xfId="18068"/>
    <cellStyle name="2_Bieu 01 UB(hung) 2 3" xfId="18069"/>
    <cellStyle name="2_Bieu 01 UB(hung) 2 4" xfId="18070"/>
    <cellStyle name="2_Bieu 01 UB(hung) 2 5" xfId="18071"/>
    <cellStyle name="2_Bieu 01 UB(hung) 3" xfId="18072"/>
    <cellStyle name="2_Bieu 01 UB(hung) 3 2" xfId="18073"/>
    <cellStyle name="2_Bieu 01 UB(hung) 3 3" xfId="18074"/>
    <cellStyle name="2_Bieu 01 UB(hung) 3 4" xfId="18075"/>
    <cellStyle name="2_Bieu 01 UB(hung) 4" xfId="18076"/>
    <cellStyle name="2_Bieu 01 UB(hung) 5" xfId="18077"/>
    <cellStyle name="2_Bieu 01 UB(hung) 6" xfId="18078"/>
    <cellStyle name="2_Bieu du thao QD von ho tro co MT" xfId="18079"/>
    <cellStyle name="2_Bieu du thao QD von ho tro co MT 2" xfId="18080"/>
    <cellStyle name="2_Bieu du thao QD von ho tro co MT 2 2" xfId="18081"/>
    <cellStyle name="2_Bieu du thao QD von ho tro co MT 2 3" xfId="18082"/>
    <cellStyle name="2_Bieu du thao QD von ho tro co MT 2 4" xfId="18083"/>
    <cellStyle name="2_Bieu du thao QD von ho tro co MT 3" xfId="18084"/>
    <cellStyle name="2_Bieu du thao QD von ho tro co MT 4" xfId="18085"/>
    <cellStyle name="2_Bieu du thao QD von ho tro co MT 5" xfId="18086"/>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3" xfId="18092"/>
    <cellStyle name="2_Book1 2 4" xfId="18093"/>
    <cellStyle name="2_Book1 3" xfId="18094"/>
    <cellStyle name="2_Book1 4" xfId="18095"/>
    <cellStyle name="2_Book1 5" xfId="18096"/>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3" xfId="18101"/>
    <cellStyle name="2_Book1_Bao cao tinh hinh thuc hien KH 2009 den 31-01-10 2 2 4" xfId="18102"/>
    <cellStyle name="2_Book1_Bao cao tinh hinh thuc hien KH 2009 den 31-01-10 2 3" xfId="18103"/>
    <cellStyle name="2_Book1_Bao cao tinh hinh thuc hien KH 2009 den 31-01-10 2 4" xfId="18104"/>
    <cellStyle name="2_Book1_Bao cao tinh hinh thuc hien KH 2009 den 31-01-10 2 5" xfId="18105"/>
    <cellStyle name="2_Book1_Bao cao tinh hinh thuc hien KH 2009 den 31-01-10 3" xfId="18106"/>
    <cellStyle name="2_Book1_Bao cao tinh hinh thuc hien KH 2009 den 31-01-10 3 2" xfId="18107"/>
    <cellStyle name="2_Book1_Bao cao tinh hinh thuc hien KH 2009 den 31-01-10 3 3" xfId="18108"/>
    <cellStyle name="2_Book1_Bao cao tinh hinh thuc hien KH 2009 den 31-01-10 3 4" xfId="18109"/>
    <cellStyle name="2_Book1_Bao cao tinh hinh thuc hien KH 2009 den 31-01-10 4" xfId="18110"/>
    <cellStyle name="2_Book1_Bao cao tinh hinh thuc hien KH 2009 den 31-01-10 5" xfId="18111"/>
    <cellStyle name="2_Book1_Bao cao tinh hinh thuc hien KH 2009 den 31-01-10 6" xfId="18112"/>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3" xfId="18117"/>
    <cellStyle name="2_Book1_Bao cao tinh hinh thuc hien KH 2009 den 31-01-10_BC von DTPT 6 thang 2012 2 2 4" xfId="18118"/>
    <cellStyle name="2_Book1_Bao cao tinh hinh thuc hien KH 2009 den 31-01-10_BC von DTPT 6 thang 2012 2 3" xfId="18119"/>
    <cellStyle name="2_Book1_Bao cao tinh hinh thuc hien KH 2009 den 31-01-10_BC von DTPT 6 thang 2012 2 4" xfId="18120"/>
    <cellStyle name="2_Book1_Bao cao tinh hinh thuc hien KH 2009 den 31-01-10_BC von DTPT 6 thang 2012 2 5" xfId="18121"/>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3" xfId="18124"/>
    <cellStyle name="2_Book1_Bao cao tinh hinh thuc hien KH 2009 den 31-01-10_BC von DTPT 6 thang 2012 3 4" xfId="18125"/>
    <cellStyle name="2_Book1_Bao cao tinh hinh thuc hien KH 2009 den 31-01-10_BC von DTPT 6 thang 2012 4" xfId="18126"/>
    <cellStyle name="2_Book1_Bao cao tinh hinh thuc hien KH 2009 den 31-01-10_BC von DTPT 6 thang 2012 5" xfId="18127"/>
    <cellStyle name="2_Book1_Bao cao tinh hinh thuc hien KH 2009 den 31-01-10_BC von DTPT 6 thang 2012 6" xfId="18128"/>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3" xfId="18133"/>
    <cellStyle name="2_Book1_Bao cao tinh hinh thuc hien KH 2009 den 31-01-10_Bieu du thao QD von ho tro co MT 2 2 4" xfId="18134"/>
    <cellStyle name="2_Book1_Bao cao tinh hinh thuc hien KH 2009 den 31-01-10_Bieu du thao QD von ho tro co MT 2 3" xfId="18135"/>
    <cellStyle name="2_Book1_Bao cao tinh hinh thuc hien KH 2009 den 31-01-10_Bieu du thao QD von ho tro co MT 2 4" xfId="18136"/>
    <cellStyle name="2_Book1_Bao cao tinh hinh thuc hien KH 2009 den 31-01-10_Bieu du thao QD von ho tro co MT 2 5" xfId="18137"/>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3" xfId="18140"/>
    <cellStyle name="2_Book1_Bao cao tinh hinh thuc hien KH 2009 den 31-01-10_Bieu du thao QD von ho tro co MT 3 4" xfId="18141"/>
    <cellStyle name="2_Book1_Bao cao tinh hinh thuc hien KH 2009 den 31-01-10_Bieu du thao QD von ho tro co MT 4" xfId="18142"/>
    <cellStyle name="2_Book1_Bao cao tinh hinh thuc hien KH 2009 den 31-01-10_Bieu du thao QD von ho tro co MT 5" xfId="18143"/>
    <cellStyle name="2_Book1_Bao cao tinh hinh thuc hien KH 2009 den 31-01-10_Bieu du thao QD von ho tro co MT 6" xfId="18144"/>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3" xfId="18149"/>
    <cellStyle name="2_Book1_Bao cao tinh hinh thuc hien KH 2009 den 31-01-10_Ke hoach 2012 (theo doi) 2 2 4" xfId="18150"/>
    <cellStyle name="2_Book1_Bao cao tinh hinh thuc hien KH 2009 den 31-01-10_Ke hoach 2012 (theo doi) 2 3" xfId="18151"/>
    <cellStyle name="2_Book1_Bao cao tinh hinh thuc hien KH 2009 den 31-01-10_Ke hoach 2012 (theo doi) 2 4" xfId="18152"/>
    <cellStyle name="2_Book1_Bao cao tinh hinh thuc hien KH 2009 den 31-01-10_Ke hoach 2012 (theo doi) 2 5" xfId="18153"/>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3" xfId="18156"/>
    <cellStyle name="2_Book1_Bao cao tinh hinh thuc hien KH 2009 den 31-01-10_Ke hoach 2012 (theo doi) 3 4" xfId="18157"/>
    <cellStyle name="2_Book1_Bao cao tinh hinh thuc hien KH 2009 den 31-01-10_Ke hoach 2012 (theo doi) 4" xfId="18158"/>
    <cellStyle name="2_Book1_Bao cao tinh hinh thuc hien KH 2009 den 31-01-10_Ke hoach 2012 (theo doi) 5" xfId="18159"/>
    <cellStyle name="2_Book1_Bao cao tinh hinh thuc hien KH 2009 den 31-01-10_Ke hoach 2012 (theo doi) 6" xfId="18160"/>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3" xfId="18165"/>
    <cellStyle name="2_Book1_Bao cao tinh hinh thuc hien KH 2009 den 31-01-10_Ke hoach 2012 theo doi (giai ngan 30.6.12) 2 2 4" xfId="18166"/>
    <cellStyle name="2_Book1_Bao cao tinh hinh thuc hien KH 2009 den 31-01-10_Ke hoach 2012 theo doi (giai ngan 30.6.12) 2 3" xfId="18167"/>
    <cellStyle name="2_Book1_Bao cao tinh hinh thuc hien KH 2009 den 31-01-10_Ke hoach 2012 theo doi (giai ngan 30.6.12) 2 4" xfId="18168"/>
    <cellStyle name="2_Book1_Bao cao tinh hinh thuc hien KH 2009 den 31-01-10_Ke hoach 2012 theo doi (giai ngan 30.6.12) 2 5" xfId="18169"/>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3" xfId="18172"/>
    <cellStyle name="2_Book1_Bao cao tinh hinh thuc hien KH 2009 den 31-01-10_Ke hoach 2012 theo doi (giai ngan 30.6.12) 3 4" xfId="18173"/>
    <cellStyle name="2_Book1_Bao cao tinh hinh thuc hien KH 2009 den 31-01-10_Ke hoach 2012 theo doi (giai ngan 30.6.12) 4" xfId="18174"/>
    <cellStyle name="2_Book1_Bao cao tinh hinh thuc hien KH 2009 den 31-01-10_Ke hoach 2012 theo doi (giai ngan 30.6.12) 5" xfId="18175"/>
    <cellStyle name="2_Book1_Bao cao tinh hinh thuc hien KH 2009 den 31-01-10_Ke hoach 2012 theo doi (giai ngan 30.6.12) 6" xfId="18176"/>
    <cellStyle name="2_Book1_BC von DTPT 6 thang 2012" xfId="18177"/>
    <cellStyle name="2_Book1_BC von DTPT 6 thang 2012 2" xfId="18178"/>
    <cellStyle name="2_Book1_BC von DTPT 6 thang 2012 2 2" xfId="18179"/>
    <cellStyle name="2_Book1_BC von DTPT 6 thang 2012 2 3" xfId="18180"/>
    <cellStyle name="2_Book1_BC von DTPT 6 thang 2012 2 4" xfId="18181"/>
    <cellStyle name="2_Book1_BC von DTPT 6 thang 2012 3" xfId="18182"/>
    <cellStyle name="2_Book1_BC von DTPT 6 thang 2012 4" xfId="18183"/>
    <cellStyle name="2_Book1_BC von DTPT 6 thang 2012 5" xfId="18184"/>
    <cellStyle name="2_Book1_Bieu du thao QD von ho tro co MT" xfId="18185"/>
    <cellStyle name="2_Book1_Bieu du thao QD von ho tro co MT 2" xfId="18186"/>
    <cellStyle name="2_Book1_Bieu du thao QD von ho tro co MT 2 2" xfId="18187"/>
    <cellStyle name="2_Book1_Bieu du thao QD von ho tro co MT 2 3" xfId="18188"/>
    <cellStyle name="2_Book1_Bieu du thao QD von ho tro co MT 2 4" xfId="18189"/>
    <cellStyle name="2_Book1_Bieu du thao QD von ho tro co MT 3" xfId="18190"/>
    <cellStyle name="2_Book1_Bieu du thao QD von ho tro co MT 4" xfId="18191"/>
    <cellStyle name="2_Book1_Bieu du thao QD von ho tro co MT 5" xfId="18192"/>
    <cellStyle name="2_Book1_Book1" xfId="18193"/>
    <cellStyle name="2_Book1_Book1 2" xfId="18194"/>
    <cellStyle name="2_Book1_Book1 2 2" xfId="18195"/>
    <cellStyle name="2_Book1_Book1 2 3" xfId="18196"/>
    <cellStyle name="2_Book1_Book1 2 4" xfId="18197"/>
    <cellStyle name="2_Book1_Book1 3" xfId="18198"/>
    <cellStyle name="2_Book1_Book1 4" xfId="18199"/>
    <cellStyle name="2_Book1_Book1 5" xfId="18200"/>
    <cellStyle name="2_Book1_Book1_BC von DTPT 6 thang 2012" xfId="18201"/>
    <cellStyle name="2_Book1_Book1_BC von DTPT 6 thang 2012 2" xfId="18202"/>
    <cellStyle name="2_Book1_Book1_BC von DTPT 6 thang 2012 2 2" xfId="18203"/>
    <cellStyle name="2_Book1_Book1_BC von DTPT 6 thang 2012 2 3" xfId="18204"/>
    <cellStyle name="2_Book1_Book1_BC von DTPT 6 thang 2012 2 4" xfId="18205"/>
    <cellStyle name="2_Book1_Book1_BC von DTPT 6 thang 2012 3" xfId="18206"/>
    <cellStyle name="2_Book1_Book1_BC von DTPT 6 thang 2012 4" xfId="18207"/>
    <cellStyle name="2_Book1_Book1_BC von DTPT 6 thang 2012 5" xfId="18208"/>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3" xfId="18212"/>
    <cellStyle name="2_Book1_Book1_Bieu du thao QD von ho tro co MT 2 4" xfId="18213"/>
    <cellStyle name="2_Book1_Book1_Bieu du thao QD von ho tro co MT 3" xfId="18214"/>
    <cellStyle name="2_Book1_Book1_Bieu du thao QD von ho tro co MT 4" xfId="18215"/>
    <cellStyle name="2_Book1_Book1_Bieu du thao QD von ho tro co MT 5" xfId="18216"/>
    <cellStyle name="2_Book1_Book1_Ke hoach 2012 (theo doi)" xfId="18217"/>
    <cellStyle name="2_Book1_Book1_Ke hoach 2012 (theo doi) 2" xfId="18218"/>
    <cellStyle name="2_Book1_Book1_Ke hoach 2012 (theo doi) 2 2" xfId="18219"/>
    <cellStyle name="2_Book1_Book1_Ke hoach 2012 (theo doi) 2 3" xfId="18220"/>
    <cellStyle name="2_Book1_Book1_Ke hoach 2012 (theo doi) 2 4" xfId="18221"/>
    <cellStyle name="2_Book1_Book1_Ke hoach 2012 (theo doi) 3" xfId="18222"/>
    <cellStyle name="2_Book1_Book1_Ke hoach 2012 (theo doi) 4" xfId="18223"/>
    <cellStyle name="2_Book1_Book1_Ke hoach 2012 (theo doi) 5" xfId="18224"/>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3" xfId="18228"/>
    <cellStyle name="2_Book1_Book1_Ke hoach 2012 theo doi (giai ngan 30.6.12) 2 4" xfId="18229"/>
    <cellStyle name="2_Book1_Book1_Ke hoach 2012 theo doi (giai ngan 30.6.12) 3" xfId="18230"/>
    <cellStyle name="2_Book1_Book1_Ke hoach 2012 theo doi (giai ngan 30.6.12) 4" xfId="18231"/>
    <cellStyle name="2_Book1_Book1_Ke hoach 2012 theo doi (giai ngan 30.6.12) 5" xfId="18232"/>
    <cellStyle name="2_Book1_Dang ky phan khai von ODA (gui Bo)" xfId="18233"/>
    <cellStyle name="2_Book1_Dang ky phan khai von ODA (gui Bo) 2" xfId="18234"/>
    <cellStyle name="2_Book1_Dang ky phan khai von ODA (gui Bo) 2 2" xfId="18235"/>
    <cellStyle name="2_Book1_Dang ky phan khai von ODA (gui Bo) 2 3" xfId="18236"/>
    <cellStyle name="2_Book1_Dang ky phan khai von ODA (gui Bo) 2 4" xfId="18237"/>
    <cellStyle name="2_Book1_Dang ky phan khai von ODA (gui Bo) 3" xfId="18238"/>
    <cellStyle name="2_Book1_Dang ky phan khai von ODA (gui Bo) 4" xfId="18239"/>
    <cellStyle name="2_Book1_Dang ky phan khai von ODA (gui Bo) 5" xfId="18240"/>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3" xfId="18244"/>
    <cellStyle name="2_Book1_Dang ky phan khai von ODA (gui Bo)_BC von DTPT 6 thang 2012 2 4" xfId="18245"/>
    <cellStyle name="2_Book1_Dang ky phan khai von ODA (gui Bo)_BC von DTPT 6 thang 2012 3" xfId="18246"/>
    <cellStyle name="2_Book1_Dang ky phan khai von ODA (gui Bo)_BC von DTPT 6 thang 2012 4" xfId="18247"/>
    <cellStyle name="2_Book1_Dang ky phan khai von ODA (gui Bo)_BC von DTPT 6 thang 2012 5" xfId="18248"/>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3" xfId="18252"/>
    <cellStyle name="2_Book1_Dang ky phan khai von ODA (gui Bo)_Bieu du thao QD von ho tro co MT 2 4" xfId="18253"/>
    <cellStyle name="2_Book1_Dang ky phan khai von ODA (gui Bo)_Bieu du thao QD von ho tro co MT 3" xfId="18254"/>
    <cellStyle name="2_Book1_Dang ky phan khai von ODA (gui Bo)_Bieu du thao QD von ho tro co MT 4" xfId="18255"/>
    <cellStyle name="2_Book1_Dang ky phan khai von ODA (gui Bo)_Bieu du thao QD von ho tro co MT 5" xfId="18256"/>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3" xfId="18260"/>
    <cellStyle name="2_Book1_Dang ky phan khai von ODA (gui Bo)_Ke hoach 2012 theo doi (giai ngan 30.6.12) 2 4" xfId="18261"/>
    <cellStyle name="2_Book1_Dang ky phan khai von ODA (gui Bo)_Ke hoach 2012 theo doi (giai ngan 30.6.12) 3" xfId="18262"/>
    <cellStyle name="2_Book1_Dang ky phan khai von ODA (gui Bo)_Ke hoach 2012 theo doi (giai ngan 30.6.12) 4" xfId="18263"/>
    <cellStyle name="2_Book1_Dang ky phan khai von ODA (gui Bo)_Ke hoach 2012 theo doi (giai ngan 30.6.12) 5" xfId="18264"/>
    <cellStyle name="2_Book1_Ke hoach 2012 (theo doi)" xfId="18265"/>
    <cellStyle name="2_Book1_Ke hoach 2012 (theo doi) 2" xfId="18266"/>
    <cellStyle name="2_Book1_Ke hoach 2012 (theo doi) 2 2" xfId="18267"/>
    <cellStyle name="2_Book1_Ke hoach 2012 (theo doi) 2 3" xfId="18268"/>
    <cellStyle name="2_Book1_Ke hoach 2012 (theo doi) 2 4" xfId="18269"/>
    <cellStyle name="2_Book1_Ke hoach 2012 (theo doi) 3" xfId="18270"/>
    <cellStyle name="2_Book1_Ke hoach 2012 (theo doi) 4" xfId="18271"/>
    <cellStyle name="2_Book1_Ke hoach 2012 (theo doi) 5" xfId="18272"/>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3" xfId="18276"/>
    <cellStyle name="2_Book1_Ke hoach 2012 theo doi (giai ngan 30.6.12) 2 4" xfId="18277"/>
    <cellStyle name="2_Book1_Ke hoach 2012 theo doi (giai ngan 30.6.12) 3" xfId="18278"/>
    <cellStyle name="2_Book1_Ke hoach 2012 theo doi (giai ngan 30.6.12) 4" xfId="18279"/>
    <cellStyle name="2_Book1_Ke hoach 2012 theo doi (giai ngan 30.6.12) 5" xfId="18280"/>
    <cellStyle name="2_Book1_Ra soat KH 2009 (chinh thuc o nha)" xfId="18281"/>
    <cellStyle name="2_Book1_Ra soat KH 2009 (chinh thuc o nha) 2" xfId="18282"/>
    <cellStyle name="2_Book1_Ra soat KH 2009 (chinh thuc o nha) 2 2" xfId="18283"/>
    <cellStyle name="2_Book1_Ra soat KH 2009 (chinh thuc o nha) 2 3" xfId="18284"/>
    <cellStyle name="2_Book1_Ra soat KH 2009 (chinh thuc o nha) 2 4" xfId="18285"/>
    <cellStyle name="2_Book1_Ra soat KH 2009 (chinh thuc o nha) 3" xfId="18286"/>
    <cellStyle name="2_Book1_Ra soat KH 2009 (chinh thuc o nha) 4" xfId="18287"/>
    <cellStyle name="2_Book1_Ra soat KH 2009 (chinh thuc o nha) 5" xfId="18288"/>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3" xfId="18292"/>
    <cellStyle name="2_Book1_Ra soat KH 2009 (chinh thuc o nha)_BC von DTPT 6 thang 2012 2 4" xfId="18293"/>
    <cellStyle name="2_Book1_Ra soat KH 2009 (chinh thuc o nha)_BC von DTPT 6 thang 2012 3" xfId="18294"/>
    <cellStyle name="2_Book1_Ra soat KH 2009 (chinh thuc o nha)_BC von DTPT 6 thang 2012 4" xfId="18295"/>
    <cellStyle name="2_Book1_Ra soat KH 2009 (chinh thuc o nha)_BC von DTPT 6 thang 2012 5" xfId="18296"/>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3" xfId="18300"/>
    <cellStyle name="2_Book1_Ra soat KH 2009 (chinh thuc o nha)_Bieu du thao QD von ho tro co MT 2 4" xfId="18301"/>
    <cellStyle name="2_Book1_Ra soat KH 2009 (chinh thuc o nha)_Bieu du thao QD von ho tro co MT 3" xfId="18302"/>
    <cellStyle name="2_Book1_Ra soat KH 2009 (chinh thuc o nha)_Bieu du thao QD von ho tro co MT 4" xfId="18303"/>
    <cellStyle name="2_Book1_Ra soat KH 2009 (chinh thuc o nha)_Bieu du thao QD von ho tro co MT 5" xfId="18304"/>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3" xfId="18308"/>
    <cellStyle name="2_Book1_Ra soat KH 2009 (chinh thuc o nha)_Ke hoach 2012 (theo doi) 2 4" xfId="18309"/>
    <cellStyle name="2_Book1_Ra soat KH 2009 (chinh thuc o nha)_Ke hoach 2012 (theo doi) 3" xfId="18310"/>
    <cellStyle name="2_Book1_Ra soat KH 2009 (chinh thuc o nha)_Ke hoach 2012 (theo doi) 4" xfId="18311"/>
    <cellStyle name="2_Book1_Ra soat KH 2009 (chinh thuc o nha)_Ke hoach 2012 (theo doi) 5" xfId="18312"/>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3" xfId="18316"/>
    <cellStyle name="2_Book1_Ra soat KH 2009 (chinh thuc o nha)_Ke hoach 2012 theo doi (giai ngan 30.6.12) 2 4" xfId="18317"/>
    <cellStyle name="2_Book1_Ra soat KH 2009 (chinh thuc o nha)_Ke hoach 2012 theo doi (giai ngan 30.6.12) 3" xfId="18318"/>
    <cellStyle name="2_Book1_Ra soat KH 2009 (chinh thuc o nha)_Ke hoach 2012 theo doi (giai ngan 30.6.12) 4" xfId="18319"/>
    <cellStyle name="2_Book1_Ra soat KH 2009 (chinh thuc o nha)_Ke hoach 2012 theo doi (giai ngan 30.6.12) 5" xfId="18320"/>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3" xfId="18324"/>
    <cellStyle name="2_Chi tieu 5 nam 2 4" xfId="18325"/>
    <cellStyle name="2_Chi tieu 5 nam 3" xfId="18326"/>
    <cellStyle name="2_Chi tieu 5 nam 4" xfId="18327"/>
    <cellStyle name="2_Chi tieu 5 nam 5" xfId="18328"/>
    <cellStyle name="2_Chi tieu 5 nam_BC cong trinh trong diem" xfId="18329"/>
    <cellStyle name="2_Chi tieu 5 nam_BC cong trinh trong diem 2" xfId="18330"/>
    <cellStyle name="2_Chi tieu 5 nam_BC cong trinh trong diem 2 2" xfId="18331"/>
    <cellStyle name="2_Chi tieu 5 nam_BC cong trinh trong diem 2 3" xfId="18332"/>
    <cellStyle name="2_Chi tieu 5 nam_BC cong trinh trong diem 2 4" xfId="18333"/>
    <cellStyle name="2_Chi tieu 5 nam_BC cong trinh trong diem 3" xfId="18334"/>
    <cellStyle name="2_Chi tieu 5 nam_BC cong trinh trong diem 4" xfId="18335"/>
    <cellStyle name="2_Chi tieu 5 nam_BC cong trinh trong diem 5" xfId="18336"/>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3" xfId="18340"/>
    <cellStyle name="2_Chi tieu 5 nam_BC cong trinh trong diem_BC von DTPT 6 thang 2012 2 4" xfId="18341"/>
    <cellStyle name="2_Chi tieu 5 nam_BC cong trinh trong diem_BC von DTPT 6 thang 2012 3" xfId="18342"/>
    <cellStyle name="2_Chi tieu 5 nam_BC cong trinh trong diem_BC von DTPT 6 thang 2012 4" xfId="18343"/>
    <cellStyle name="2_Chi tieu 5 nam_BC cong trinh trong diem_BC von DTPT 6 thang 2012 5" xfId="18344"/>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3" xfId="18348"/>
    <cellStyle name="2_Chi tieu 5 nam_BC cong trinh trong diem_Bieu du thao QD von ho tro co MT 2 4" xfId="18349"/>
    <cellStyle name="2_Chi tieu 5 nam_BC cong trinh trong diem_Bieu du thao QD von ho tro co MT 3" xfId="18350"/>
    <cellStyle name="2_Chi tieu 5 nam_BC cong trinh trong diem_Bieu du thao QD von ho tro co MT 4" xfId="18351"/>
    <cellStyle name="2_Chi tieu 5 nam_BC cong trinh trong diem_Bieu du thao QD von ho tro co MT 5" xfId="18352"/>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3" xfId="18356"/>
    <cellStyle name="2_Chi tieu 5 nam_BC cong trinh trong diem_Ke hoach 2012 (theo doi) 2 4" xfId="18357"/>
    <cellStyle name="2_Chi tieu 5 nam_BC cong trinh trong diem_Ke hoach 2012 (theo doi) 3" xfId="18358"/>
    <cellStyle name="2_Chi tieu 5 nam_BC cong trinh trong diem_Ke hoach 2012 (theo doi) 4" xfId="18359"/>
    <cellStyle name="2_Chi tieu 5 nam_BC cong trinh trong diem_Ke hoach 2012 (theo doi) 5" xfId="18360"/>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3" xfId="18364"/>
    <cellStyle name="2_Chi tieu 5 nam_BC cong trinh trong diem_Ke hoach 2012 theo doi (giai ngan 30.6.12) 2 4" xfId="18365"/>
    <cellStyle name="2_Chi tieu 5 nam_BC cong trinh trong diem_Ke hoach 2012 theo doi (giai ngan 30.6.12) 3" xfId="18366"/>
    <cellStyle name="2_Chi tieu 5 nam_BC cong trinh trong diem_Ke hoach 2012 theo doi (giai ngan 30.6.12) 4" xfId="18367"/>
    <cellStyle name="2_Chi tieu 5 nam_BC cong trinh trong diem_Ke hoach 2012 theo doi (giai ngan 30.6.12) 5" xfId="18368"/>
    <cellStyle name="2_Chi tieu 5 nam_BC von DTPT 6 thang 2012" xfId="18369"/>
    <cellStyle name="2_Chi tieu 5 nam_BC von DTPT 6 thang 2012 2" xfId="18370"/>
    <cellStyle name="2_Chi tieu 5 nam_BC von DTPT 6 thang 2012 2 2" xfId="18371"/>
    <cellStyle name="2_Chi tieu 5 nam_BC von DTPT 6 thang 2012 2 3" xfId="18372"/>
    <cellStyle name="2_Chi tieu 5 nam_BC von DTPT 6 thang 2012 2 4" xfId="18373"/>
    <cellStyle name="2_Chi tieu 5 nam_BC von DTPT 6 thang 2012 3" xfId="18374"/>
    <cellStyle name="2_Chi tieu 5 nam_BC von DTPT 6 thang 2012 4" xfId="18375"/>
    <cellStyle name="2_Chi tieu 5 nam_BC von DTPT 6 thang 2012 5" xfId="18376"/>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3" xfId="18380"/>
    <cellStyle name="2_Chi tieu 5 nam_Bieu du thao QD von ho tro co MT 2 4" xfId="18381"/>
    <cellStyle name="2_Chi tieu 5 nam_Bieu du thao QD von ho tro co MT 3" xfId="18382"/>
    <cellStyle name="2_Chi tieu 5 nam_Bieu du thao QD von ho tro co MT 4" xfId="18383"/>
    <cellStyle name="2_Chi tieu 5 nam_Bieu du thao QD von ho tro co MT 5" xfId="18384"/>
    <cellStyle name="2_Chi tieu 5 nam_Ke hoach 2012 (theo doi)" xfId="18385"/>
    <cellStyle name="2_Chi tieu 5 nam_Ke hoach 2012 (theo doi) 2" xfId="18386"/>
    <cellStyle name="2_Chi tieu 5 nam_Ke hoach 2012 (theo doi) 2 2" xfId="18387"/>
    <cellStyle name="2_Chi tieu 5 nam_Ke hoach 2012 (theo doi) 2 3" xfId="18388"/>
    <cellStyle name="2_Chi tieu 5 nam_Ke hoach 2012 (theo doi) 2 4" xfId="18389"/>
    <cellStyle name="2_Chi tieu 5 nam_Ke hoach 2012 (theo doi) 3" xfId="18390"/>
    <cellStyle name="2_Chi tieu 5 nam_Ke hoach 2012 (theo doi) 4" xfId="18391"/>
    <cellStyle name="2_Chi tieu 5 nam_Ke hoach 2012 (theo doi) 5" xfId="18392"/>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3" xfId="18396"/>
    <cellStyle name="2_Chi tieu 5 nam_Ke hoach 2012 theo doi (giai ngan 30.6.12) 2 4" xfId="18397"/>
    <cellStyle name="2_Chi tieu 5 nam_Ke hoach 2012 theo doi (giai ngan 30.6.12) 3" xfId="18398"/>
    <cellStyle name="2_Chi tieu 5 nam_Ke hoach 2012 theo doi (giai ngan 30.6.12) 4" xfId="18399"/>
    <cellStyle name="2_Chi tieu 5 nam_Ke hoach 2012 theo doi (giai ngan 30.6.12) 5" xfId="18400"/>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3" xfId="18404"/>
    <cellStyle name="2_Chi tieu 5 nam_pvhung.skhdt 20117113152041 Danh muc cong trinh trong diem 2 4" xfId="18405"/>
    <cellStyle name="2_Chi tieu 5 nam_pvhung.skhdt 20117113152041 Danh muc cong trinh trong diem 3" xfId="18406"/>
    <cellStyle name="2_Chi tieu 5 nam_pvhung.skhdt 20117113152041 Danh muc cong trinh trong diem 4" xfId="18407"/>
    <cellStyle name="2_Chi tieu 5 nam_pvhung.skhdt 20117113152041 Danh muc cong trinh trong diem 5" xfId="18408"/>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3" xfId="18412"/>
    <cellStyle name="2_Chi tieu 5 nam_pvhung.skhdt 20117113152041 Danh muc cong trinh trong diem_BC von DTPT 6 thang 2012 2 4" xfId="18413"/>
    <cellStyle name="2_Chi tieu 5 nam_pvhung.skhdt 20117113152041 Danh muc cong trinh trong diem_BC von DTPT 6 thang 2012 3" xfId="18414"/>
    <cellStyle name="2_Chi tieu 5 nam_pvhung.skhdt 20117113152041 Danh muc cong trinh trong diem_BC von DTPT 6 thang 2012 4" xfId="18415"/>
    <cellStyle name="2_Chi tieu 5 nam_pvhung.skhdt 20117113152041 Danh muc cong trinh trong diem_BC von DTPT 6 thang 2012 5" xfId="18416"/>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3" xfId="18420"/>
    <cellStyle name="2_Chi tieu 5 nam_pvhung.skhdt 20117113152041 Danh muc cong trinh trong diem_Bieu du thao QD von ho tro co MT 2 4" xfId="18421"/>
    <cellStyle name="2_Chi tieu 5 nam_pvhung.skhdt 20117113152041 Danh muc cong trinh trong diem_Bieu du thao QD von ho tro co MT 3" xfId="18422"/>
    <cellStyle name="2_Chi tieu 5 nam_pvhung.skhdt 20117113152041 Danh muc cong trinh trong diem_Bieu du thao QD von ho tro co MT 4" xfId="18423"/>
    <cellStyle name="2_Chi tieu 5 nam_pvhung.skhdt 20117113152041 Danh muc cong trinh trong diem_Bieu du thao QD von ho tro co MT 5" xfId="18424"/>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3" xfId="18428"/>
    <cellStyle name="2_Chi tieu 5 nam_pvhung.skhdt 20117113152041 Danh muc cong trinh trong diem_Ke hoach 2012 (theo doi) 2 4" xfId="18429"/>
    <cellStyle name="2_Chi tieu 5 nam_pvhung.skhdt 20117113152041 Danh muc cong trinh trong diem_Ke hoach 2012 (theo doi) 3" xfId="18430"/>
    <cellStyle name="2_Chi tieu 5 nam_pvhung.skhdt 20117113152041 Danh muc cong trinh trong diem_Ke hoach 2012 (theo doi) 4" xfId="18431"/>
    <cellStyle name="2_Chi tieu 5 nam_pvhung.skhdt 20117113152041 Danh muc cong trinh trong diem_Ke hoach 2012 (theo doi) 5" xfId="18432"/>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3" xfId="18436"/>
    <cellStyle name="2_Chi tieu 5 nam_pvhung.skhdt 20117113152041 Danh muc cong trinh trong diem_Ke hoach 2012 theo doi (giai ngan 30.6.12) 2 4" xfId="18437"/>
    <cellStyle name="2_Chi tieu 5 nam_pvhung.skhdt 20117113152041 Danh muc cong trinh trong diem_Ke hoach 2012 theo doi (giai ngan 30.6.12) 3" xfId="18438"/>
    <cellStyle name="2_Chi tieu 5 nam_pvhung.skhdt 20117113152041 Danh muc cong trinh trong diem_Ke hoach 2012 theo doi (giai ngan 30.6.12) 4" xfId="18439"/>
    <cellStyle name="2_Chi tieu 5 nam_pvhung.skhdt 20117113152041 Danh muc cong trinh trong diem_Ke hoach 2012 theo doi (giai ngan 30.6.12) 5" xfId="18440"/>
    <cellStyle name="2_Dang ky phan khai von ODA (gui Bo)" xfId="18441"/>
    <cellStyle name="2_Dang ky phan khai von ODA (gui Bo) 2" xfId="18442"/>
    <cellStyle name="2_Dang ky phan khai von ODA (gui Bo) 2 2" xfId="18443"/>
    <cellStyle name="2_Dang ky phan khai von ODA (gui Bo) 2 3" xfId="18444"/>
    <cellStyle name="2_Dang ky phan khai von ODA (gui Bo) 2 4" xfId="18445"/>
    <cellStyle name="2_Dang ky phan khai von ODA (gui Bo) 3" xfId="18446"/>
    <cellStyle name="2_Dang ky phan khai von ODA (gui Bo) 4" xfId="18447"/>
    <cellStyle name="2_Dang ky phan khai von ODA (gui Bo) 5" xfId="18448"/>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3" xfId="18452"/>
    <cellStyle name="2_Dang ky phan khai von ODA (gui Bo)_BC von DTPT 6 thang 2012 2 4" xfId="18453"/>
    <cellStyle name="2_Dang ky phan khai von ODA (gui Bo)_BC von DTPT 6 thang 2012 3" xfId="18454"/>
    <cellStyle name="2_Dang ky phan khai von ODA (gui Bo)_BC von DTPT 6 thang 2012 4" xfId="18455"/>
    <cellStyle name="2_Dang ky phan khai von ODA (gui Bo)_BC von DTPT 6 thang 2012 5" xfId="18456"/>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3" xfId="18460"/>
    <cellStyle name="2_Dang ky phan khai von ODA (gui Bo)_Bieu du thao QD von ho tro co MT 2 4" xfId="18461"/>
    <cellStyle name="2_Dang ky phan khai von ODA (gui Bo)_Bieu du thao QD von ho tro co MT 3" xfId="18462"/>
    <cellStyle name="2_Dang ky phan khai von ODA (gui Bo)_Bieu du thao QD von ho tro co MT 4" xfId="18463"/>
    <cellStyle name="2_Dang ky phan khai von ODA (gui Bo)_Bieu du thao QD von ho tro co MT 5" xfId="18464"/>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3" xfId="18468"/>
    <cellStyle name="2_Dang ky phan khai von ODA (gui Bo)_Ke hoach 2012 theo doi (giai ngan 30.6.12) 2 4" xfId="18469"/>
    <cellStyle name="2_Dang ky phan khai von ODA (gui Bo)_Ke hoach 2012 theo doi (giai ngan 30.6.12) 3" xfId="18470"/>
    <cellStyle name="2_Dang ky phan khai von ODA (gui Bo)_Ke hoach 2012 theo doi (giai ngan 30.6.12) 4" xfId="18471"/>
    <cellStyle name="2_Dang ky phan khai von ODA (gui Bo)_Ke hoach 2012 theo doi (giai ngan 30.6.12) 5" xfId="18472"/>
    <cellStyle name="2_DK bo tri lai (chinh thuc)" xfId="18473"/>
    <cellStyle name="2_DK bo tri lai (chinh thuc) 2" xfId="18474"/>
    <cellStyle name="2_DK bo tri lai (chinh thuc) 2 2" xfId="18475"/>
    <cellStyle name="2_DK bo tri lai (chinh thuc) 2 3" xfId="18476"/>
    <cellStyle name="2_DK bo tri lai (chinh thuc) 2 4" xfId="18477"/>
    <cellStyle name="2_DK bo tri lai (chinh thuc) 3" xfId="18478"/>
    <cellStyle name="2_DK bo tri lai (chinh thuc) 4" xfId="18479"/>
    <cellStyle name="2_DK bo tri lai (chinh thuc) 5" xfId="18480"/>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3" xfId="18484"/>
    <cellStyle name="2_DK bo tri lai (chinh thuc)_BC von DTPT 6 thang 2012 2 4" xfId="18485"/>
    <cellStyle name="2_DK bo tri lai (chinh thuc)_BC von DTPT 6 thang 2012 3" xfId="18486"/>
    <cellStyle name="2_DK bo tri lai (chinh thuc)_BC von DTPT 6 thang 2012 4" xfId="18487"/>
    <cellStyle name="2_DK bo tri lai (chinh thuc)_BC von DTPT 6 thang 2012 5" xfId="18488"/>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3" xfId="18492"/>
    <cellStyle name="2_DK bo tri lai (chinh thuc)_Bieu du thao QD von ho tro co MT 2 4" xfId="18493"/>
    <cellStyle name="2_DK bo tri lai (chinh thuc)_Bieu du thao QD von ho tro co MT 3" xfId="18494"/>
    <cellStyle name="2_DK bo tri lai (chinh thuc)_Bieu du thao QD von ho tro co MT 4" xfId="18495"/>
    <cellStyle name="2_DK bo tri lai (chinh thuc)_Bieu du thao QD von ho tro co MT 5" xfId="18496"/>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3" xfId="18500"/>
    <cellStyle name="2_DK bo tri lai (chinh thuc)_Ke hoach 2012 (theo doi) 2 4" xfId="18501"/>
    <cellStyle name="2_DK bo tri lai (chinh thuc)_Ke hoach 2012 (theo doi) 3" xfId="18502"/>
    <cellStyle name="2_DK bo tri lai (chinh thuc)_Ke hoach 2012 (theo doi) 4" xfId="18503"/>
    <cellStyle name="2_DK bo tri lai (chinh thuc)_Ke hoach 2012 (theo doi) 5" xfId="18504"/>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3" xfId="18508"/>
    <cellStyle name="2_DK bo tri lai (chinh thuc)_Ke hoach 2012 theo doi (giai ngan 30.6.12) 2 4" xfId="18509"/>
    <cellStyle name="2_DK bo tri lai (chinh thuc)_Ke hoach 2012 theo doi (giai ngan 30.6.12) 3" xfId="18510"/>
    <cellStyle name="2_DK bo tri lai (chinh thuc)_Ke hoach 2012 theo doi (giai ngan 30.6.12) 4" xfId="18511"/>
    <cellStyle name="2_DK bo tri lai (chinh thuc)_Ke hoach 2012 theo doi (giai ngan 30.6.12) 5" xfId="18512"/>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3" xfId="18519"/>
    <cellStyle name="2_Ke hoach 2012 (theo doi) 2 4" xfId="18520"/>
    <cellStyle name="2_Ke hoach 2012 (theo doi) 3" xfId="18521"/>
    <cellStyle name="2_Ke hoach 2012 (theo doi) 4" xfId="18522"/>
    <cellStyle name="2_Ke hoach 2012 (theo doi) 5" xfId="18523"/>
    <cellStyle name="2_Ke hoach 2012 theo doi (giai ngan 30.6.12)" xfId="18524"/>
    <cellStyle name="2_Ke hoach 2012 theo doi (giai ngan 30.6.12) 2" xfId="18525"/>
    <cellStyle name="2_Ke hoach 2012 theo doi (giai ngan 30.6.12) 2 2" xfId="18526"/>
    <cellStyle name="2_Ke hoach 2012 theo doi (giai ngan 30.6.12) 2 3" xfId="18527"/>
    <cellStyle name="2_Ke hoach 2012 theo doi (giai ngan 30.6.12) 2 4" xfId="18528"/>
    <cellStyle name="2_Ke hoach 2012 theo doi (giai ngan 30.6.12) 3" xfId="18529"/>
    <cellStyle name="2_Ke hoach 2012 theo doi (giai ngan 30.6.12) 4" xfId="18530"/>
    <cellStyle name="2_Ke hoach 2012 theo doi (giai ngan 30.6.12) 5" xfId="18531"/>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3" xfId="18535"/>
    <cellStyle name="2_Ke hoach nam 2013 nguon MT(theo doi) den 31-5-13 2 4" xfId="18536"/>
    <cellStyle name="2_Ke hoach nam 2013 nguon MT(theo doi) den 31-5-13 3" xfId="18537"/>
    <cellStyle name="2_Ke hoach nam 2013 nguon MT(theo doi) den 31-5-13 4" xfId="18538"/>
    <cellStyle name="2_Ke hoach nam 2013 nguon MT(theo doi) den 31-5-13 5" xfId="18539"/>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3" xfId="18543"/>
    <cellStyle name="2_NTHOC 2 4" xfId="18544"/>
    <cellStyle name="2_NTHOC 3" xfId="18545"/>
    <cellStyle name="2_NTHOC 4" xfId="18546"/>
    <cellStyle name="2_NTHOC 5" xfId="18547"/>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3" xfId="18552"/>
    <cellStyle name="2_NTHOC_1 Bieu 6 thang nam 2011 2 2 4" xfId="18553"/>
    <cellStyle name="2_NTHOC_1 Bieu 6 thang nam 2011 2 3" xfId="18554"/>
    <cellStyle name="2_NTHOC_1 Bieu 6 thang nam 2011 2 4" xfId="18555"/>
    <cellStyle name="2_NTHOC_1 Bieu 6 thang nam 2011 2 5" xfId="18556"/>
    <cellStyle name="2_NTHOC_1 Bieu 6 thang nam 2011 3" xfId="18557"/>
    <cellStyle name="2_NTHOC_1 Bieu 6 thang nam 2011 3 2" xfId="18558"/>
    <cellStyle name="2_NTHOC_1 Bieu 6 thang nam 2011 3 3" xfId="18559"/>
    <cellStyle name="2_NTHOC_1 Bieu 6 thang nam 2011 3 4" xfId="18560"/>
    <cellStyle name="2_NTHOC_1 Bieu 6 thang nam 2011 4" xfId="18561"/>
    <cellStyle name="2_NTHOC_1 Bieu 6 thang nam 2011 5" xfId="18562"/>
    <cellStyle name="2_NTHOC_1 Bieu 6 thang nam 2011 6" xfId="18563"/>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3" xfId="18568"/>
    <cellStyle name="2_NTHOC_1 Bieu 6 thang nam 2011_BC von DTPT 6 thang 2012 2 2 4" xfId="18569"/>
    <cellStyle name="2_NTHOC_1 Bieu 6 thang nam 2011_BC von DTPT 6 thang 2012 2 3" xfId="18570"/>
    <cellStyle name="2_NTHOC_1 Bieu 6 thang nam 2011_BC von DTPT 6 thang 2012 2 4" xfId="18571"/>
    <cellStyle name="2_NTHOC_1 Bieu 6 thang nam 2011_BC von DTPT 6 thang 2012 2 5" xfId="18572"/>
    <cellStyle name="2_NTHOC_1 Bieu 6 thang nam 2011_BC von DTPT 6 thang 2012 3" xfId="18573"/>
    <cellStyle name="2_NTHOC_1 Bieu 6 thang nam 2011_BC von DTPT 6 thang 2012 3 2" xfId="18574"/>
    <cellStyle name="2_NTHOC_1 Bieu 6 thang nam 2011_BC von DTPT 6 thang 2012 3 3" xfId="18575"/>
    <cellStyle name="2_NTHOC_1 Bieu 6 thang nam 2011_BC von DTPT 6 thang 2012 3 4" xfId="18576"/>
    <cellStyle name="2_NTHOC_1 Bieu 6 thang nam 2011_BC von DTPT 6 thang 2012 4" xfId="18577"/>
    <cellStyle name="2_NTHOC_1 Bieu 6 thang nam 2011_BC von DTPT 6 thang 2012 5" xfId="18578"/>
    <cellStyle name="2_NTHOC_1 Bieu 6 thang nam 2011_BC von DTPT 6 thang 2012 6" xfId="18579"/>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3" xfId="18584"/>
    <cellStyle name="2_NTHOC_1 Bieu 6 thang nam 2011_Bieu du thao QD von ho tro co MT 2 2 4" xfId="18585"/>
    <cellStyle name="2_NTHOC_1 Bieu 6 thang nam 2011_Bieu du thao QD von ho tro co MT 2 3" xfId="18586"/>
    <cellStyle name="2_NTHOC_1 Bieu 6 thang nam 2011_Bieu du thao QD von ho tro co MT 2 4" xfId="18587"/>
    <cellStyle name="2_NTHOC_1 Bieu 6 thang nam 2011_Bieu du thao QD von ho tro co MT 2 5" xfId="18588"/>
    <cellStyle name="2_NTHOC_1 Bieu 6 thang nam 2011_Bieu du thao QD von ho tro co MT 3" xfId="18589"/>
    <cellStyle name="2_NTHOC_1 Bieu 6 thang nam 2011_Bieu du thao QD von ho tro co MT 3 2" xfId="18590"/>
    <cellStyle name="2_NTHOC_1 Bieu 6 thang nam 2011_Bieu du thao QD von ho tro co MT 3 3" xfId="18591"/>
    <cellStyle name="2_NTHOC_1 Bieu 6 thang nam 2011_Bieu du thao QD von ho tro co MT 3 4" xfId="18592"/>
    <cellStyle name="2_NTHOC_1 Bieu 6 thang nam 2011_Bieu du thao QD von ho tro co MT 4" xfId="18593"/>
    <cellStyle name="2_NTHOC_1 Bieu 6 thang nam 2011_Bieu du thao QD von ho tro co MT 5" xfId="18594"/>
    <cellStyle name="2_NTHOC_1 Bieu 6 thang nam 2011_Bieu du thao QD von ho tro co MT 6" xfId="18595"/>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3" xfId="18600"/>
    <cellStyle name="2_NTHOC_1 Bieu 6 thang nam 2011_Ke hoach 2012 (theo doi) 2 2 4" xfId="18601"/>
    <cellStyle name="2_NTHOC_1 Bieu 6 thang nam 2011_Ke hoach 2012 (theo doi) 2 3" xfId="18602"/>
    <cellStyle name="2_NTHOC_1 Bieu 6 thang nam 2011_Ke hoach 2012 (theo doi) 2 4" xfId="18603"/>
    <cellStyle name="2_NTHOC_1 Bieu 6 thang nam 2011_Ke hoach 2012 (theo doi) 2 5" xfId="18604"/>
    <cellStyle name="2_NTHOC_1 Bieu 6 thang nam 2011_Ke hoach 2012 (theo doi) 3" xfId="18605"/>
    <cellStyle name="2_NTHOC_1 Bieu 6 thang nam 2011_Ke hoach 2012 (theo doi) 3 2" xfId="18606"/>
    <cellStyle name="2_NTHOC_1 Bieu 6 thang nam 2011_Ke hoach 2012 (theo doi) 3 3" xfId="18607"/>
    <cellStyle name="2_NTHOC_1 Bieu 6 thang nam 2011_Ke hoach 2012 (theo doi) 3 4" xfId="18608"/>
    <cellStyle name="2_NTHOC_1 Bieu 6 thang nam 2011_Ke hoach 2012 (theo doi) 4" xfId="18609"/>
    <cellStyle name="2_NTHOC_1 Bieu 6 thang nam 2011_Ke hoach 2012 (theo doi) 5" xfId="18610"/>
    <cellStyle name="2_NTHOC_1 Bieu 6 thang nam 2011_Ke hoach 2012 (theo doi) 6" xfId="18611"/>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3" xfId="18616"/>
    <cellStyle name="2_NTHOC_1 Bieu 6 thang nam 2011_Ke hoach 2012 theo doi (giai ngan 30.6.12) 2 2 4" xfId="18617"/>
    <cellStyle name="2_NTHOC_1 Bieu 6 thang nam 2011_Ke hoach 2012 theo doi (giai ngan 30.6.12) 2 3" xfId="18618"/>
    <cellStyle name="2_NTHOC_1 Bieu 6 thang nam 2011_Ke hoach 2012 theo doi (giai ngan 30.6.12) 2 4" xfId="18619"/>
    <cellStyle name="2_NTHOC_1 Bieu 6 thang nam 2011_Ke hoach 2012 theo doi (giai ngan 30.6.12) 2 5" xfId="18620"/>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3" xfId="18623"/>
    <cellStyle name="2_NTHOC_1 Bieu 6 thang nam 2011_Ke hoach 2012 theo doi (giai ngan 30.6.12) 3 4" xfId="18624"/>
    <cellStyle name="2_NTHOC_1 Bieu 6 thang nam 2011_Ke hoach 2012 theo doi (giai ngan 30.6.12) 4" xfId="18625"/>
    <cellStyle name="2_NTHOC_1 Bieu 6 thang nam 2011_Ke hoach 2012 theo doi (giai ngan 30.6.12) 5" xfId="18626"/>
    <cellStyle name="2_NTHOC_1 Bieu 6 thang nam 2011_Ke hoach 2012 theo doi (giai ngan 30.6.12) 6" xfId="18627"/>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3" xfId="18632"/>
    <cellStyle name="2_NTHOC_Bao cao tinh hinh thuc hien KH 2009 den 31-01-10 2 2 4" xfId="18633"/>
    <cellStyle name="2_NTHOC_Bao cao tinh hinh thuc hien KH 2009 den 31-01-10 2 3" xfId="18634"/>
    <cellStyle name="2_NTHOC_Bao cao tinh hinh thuc hien KH 2009 den 31-01-10 2 4" xfId="18635"/>
    <cellStyle name="2_NTHOC_Bao cao tinh hinh thuc hien KH 2009 den 31-01-10 2 5" xfId="18636"/>
    <cellStyle name="2_NTHOC_Bao cao tinh hinh thuc hien KH 2009 den 31-01-10 3" xfId="18637"/>
    <cellStyle name="2_NTHOC_Bao cao tinh hinh thuc hien KH 2009 den 31-01-10 3 2" xfId="18638"/>
    <cellStyle name="2_NTHOC_Bao cao tinh hinh thuc hien KH 2009 den 31-01-10 3 3" xfId="18639"/>
    <cellStyle name="2_NTHOC_Bao cao tinh hinh thuc hien KH 2009 den 31-01-10 3 4" xfId="18640"/>
    <cellStyle name="2_NTHOC_Bao cao tinh hinh thuc hien KH 2009 den 31-01-10 4" xfId="18641"/>
    <cellStyle name="2_NTHOC_Bao cao tinh hinh thuc hien KH 2009 den 31-01-10 5" xfId="18642"/>
    <cellStyle name="2_NTHOC_Bao cao tinh hinh thuc hien KH 2009 den 31-01-10 6" xfId="18643"/>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3" xfId="18648"/>
    <cellStyle name="2_NTHOC_Bao cao tinh hinh thuc hien KH 2009 den 31-01-10_BC von DTPT 6 thang 2012 2 2 4" xfId="18649"/>
    <cellStyle name="2_NTHOC_Bao cao tinh hinh thuc hien KH 2009 den 31-01-10_BC von DTPT 6 thang 2012 2 3" xfId="18650"/>
    <cellStyle name="2_NTHOC_Bao cao tinh hinh thuc hien KH 2009 den 31-01-10_BC von DTPT 6 thang 2012 2 4" xfId="18651"/>
    <cellStyle name="2_NTHOC_Bao cao tinh hinh thuc hien KH 2009 den 31-01-10_BC von DTPT 6 thang 2012 2 5" xfId="18652"/>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3" xfId="18655"/>
    <cellStyle name="2_NTHOC_Bao cao tinh hinh thuc hien KH 2009 den 31-01-10_BC von DTPT 6 thang 2012 3 4" xfId="18656"/>
    <cellStyle name="2_NTHOC_Bao cao tinh hinh thuc hien KH 2009 den 31-01-10_BC von DTPT 6 thang 2012 4" xfId="18657"/>
    <cellStyle name="2_NTHOC_Bao cao tinh hinh thuc hien KH 2009 den 31-01-10_BC von DTPT 6 thang 2012 5" xfId="18658"/>
    <cellStyle name="2_NTHOC_Bao cao tinh hinh thuc hien KH 2009 den 31-01-10_BC von DTPT 6 thang 2012 6" xfId="18659"/>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3" xfId="18664"/>
    <cellStyle name="2_NTHOC_Bao cao tinh hinh thuc hien KH 2009 den 31-01-10_Bieu du thao QD von ho tro co MT 2 2 4" xfId="18665"/>
    <cellStyle name="2_NTHOC_Bao cao tinh hinh thuc hien KH 2009 den 31-01-10_Bieu du thao QD von ho tro co MT 2 3" xfId="18666"/>
    <cellStyle name="2_NTHOC_Bao cao tinh hinh thuc hien KH 2009 den 31-01-10_Bieu du thao QD von ho tro co MT 2 4" xfId="18667"/>
    <cellStyle name="2_NTHOC_Bao cao tinh hinh thuc hien KH 2009 den 31-01-10_Bieu du thao QD von ho tro co MT 2 5" xfId="18668"/>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3" xfId="18671"/>
    <cellStyle name="2_NTHOC_Bao cao tinh hinh thuc hien KH 2009 den 31-01-10_Bieu du thao QD von ho tro co MT 3 4" xfId="18672"/>
    <cellStyle name="2_NTHOC_Bao cao tinh hinh thuc hien KH 2009 den 31-01-10_Bieu du thao QD von ho tro co MT 4" xfId="18673"/>
    <cellStyle name="2_NTHOC_Bao cao tinh hinh thuc hien KH 2009 den 31-01-10_Bieu du thao QD von ho tro co MT 5" xfId="18674"/>
    <cellStyle name="2_NTHOC_Bao cao tinh hinh thuc hien KH 2009 den 31-01-10_Bieu du thao QD von ho tro co MT 6" xfId="18675"/>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3" xfId="18680"/>
    <cellStyle name="2_NTHOC_Bao cao tinh hinh thuc hien KH 2009 den 31-01-10_Ke hoach 2012 (theo doi) 2 2 4" xfId="18681"/>
    <cellStyle name="2_NTHOC_Bao cao tinh hinh thuc hien KH 2009 den 31-01-10_Ke hoach 2012 (theo doi) 2 3" xfId="18682"/>
    <cellStyle name="2_NTHOC_Bao cao tinh hinh thuc hien KH 2009 den 31-01-10_Ke hoach 2012 (theo doi) 2 4" xfId="18683"/>
    <cellStyle name="2_NTHOC_Bao cao tinh hinh thuc hien KH 2009 den 31-01-10_Ke hoach 2012 (theo doi) 2 5" xfId="18684"/>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3" xfId="18687"/>
    <cellStyle name="2_NTHOC_Bao cao tinh hinh thuc hien KH 2009 den 31-01-10_Ke hoach 2012 (theo doi) 3 4" xfId="18688"/>
    <cellStyle name="2_NTHOC_Bao cao tinh hinh thuc hien KH 2009 den 31-01-10_Ke hoach 2012 (theo doi) 4" xfId="18689"/>
    <cellStyle name="2_NTHOC_Bao cao tinh hinh thuc hien KH 2009 den 31-01-10_Ke hoach 2012 (theo doi) 5" xfId="18690"/>
    <cellStyle name="2_NTHOC_Bao cao tinh hinh thuc hien KH 2009 den 31-01-10_Ke hoach 2012 (theo doi) 6" xfId="18691"/>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3" xfId="18696"/>
    <cellStyle name="2_NTHOC_Bao cao tinh hinh thuc hien KH 2009 den 31-01-10_Ke hoach 2012 theo doi (giai ngan 30.6.12) 2 2 4" xfId="18697"/>
    <cellStyle name="2_NTHOC_Bao cao tinh hinh thuc hien KH 2009 den 31-01-10_Ke hoach 2012 theo doi (giai ngan 30.6.12) 2 3" xfId="18698"/>
    <cellStyle name="2_NTHOC_Bao cao tinh hinh thuc hien KH 2009 den 31-01-10_Ke hoach 2012 theo doi (giai ngan 30.6.12) 2 4" xfId="18699"/>
    <cellStyle name="2_NTHOC_Bao cao tinh hinh thuc hien KH 2009 den 31-01-10_Ke hoach 2012 theo doi (giai ngan 30.6.12) 2 5" xfId="18700"/>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3" xfId="18703"/>
    <cellStyle name="2_NTHOC_Bao cao tinh hinh thuc hien KH 2009 den 31-01-10_Ke hoach 2012 theo doi (giai ngan 30.6.12) 3 4" xfId="18704"/>
    <cellStyle name="2_NTHOC_Bao cao tinh hinh thuc hien KH 2009 den 31-01-10_Ke hoach 2012 theo doi (giai ngan 30.6.12) 4" xfId="18705"/>
    <cellStyle name="2_NTHOC_Bao cao tinh hinh thuc hien KH 2009 den 31-01-10_Ke hoach 2012 theo doi (giai ngan 30.6.12) 5" xfId="18706"/>
    <cellStyle name="2_NTHOC_Bao cao tinh hinh thuc hien KH 2009 den 31-01-10_Ke hoach 2012 theo doi (giai ngan 30.6.12) 6" xfId="18707"/>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3" xfId="18712"/>
    <cellStyle name="2_NTHOC_BC cong trinh trong diem 2 2 4" xfId="18713"/>
    <cellStyle name="2_NTHOC_BC cong trinh trong diem 2 3" xfId="18714"/>
    <cellStyle name="2_NTHOC_BC cong trinh trong diem 2 4" xfId="18715"/>
    <cellStyle name="2_NTHOC_BC cong trinh trong diem 2 5" xfId="18716"/>
    <cellStyle name="2_NTHOC_BC cong trinh trong diem 3" xfId="18717"/>
    <cellStyle name="2_NTHOC_BC cong trinh trong diem 3 2" xfId="18718"/>
    <cellStyle name="2_NTHOC_BC cong trinh trong diem 3 3" xfId="18719"/>
    <cellStyle name="2_NTHOC_BC cong trinh trong diem 3 4" xfId="18720"/>
    <cellStyle name="2_NTHOC_BC cong trinh trong diem 4" xfId="18721"/>
    <cellStyle name="2_NTHOC_BC cong trinh trong diem 5" xfId="18722"/>
    <cellStyle name="2_NTHOC_BC cong trinh trong diem 6" xfId="18723"/>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3" xfId="18728"/>
    <cellStyle name="2_NTHOC_BC cong trinh trong diem_BC von DTPT 6 thang 2012 2 2 4" xfId="18729"/>
    <cellStyle name="2_NTHOC_BC cong trinh trong diem_BC von DTPT 6 thang 2012 2 3" xfId="18730"/>
    <cellStyle name="2_NTHOC_BC cong trinh trong diem_BC von DTPT 6 thang 2012 2 4" xfId="18731"/>
    <cellStyle name="2_NTHOC_BC cong trinh trong diem_BC von DTPT 6 thang 2012 2 5" xfId="18732"/>
    <cellStyle name="2_NTHOC_BC cong trinh trong diem_BC von DTPT 6 thang 2012 3" xfId="18733"/>
    <cellStyle name="2_NTHOC_BC cong trinh trong diem_BC von DTPT 6 thang 2012 3 2" xfId="18734"/>
    <cellStyle name="2_NTHOC_BC cong trinh trong diem_BC von DTPT 6 thang 2012 3 3" xfId="18735"/>
    <cellStyle name="2_NTHOC_BC cong trinh trong diem_BC von DTPT 6 thang 2012 3 4" xfId="18736"/>
    <cellStyle name="2_NTHOC_BC cong trinh trong diem_BC von DTPT 6 thang 2012 4" xfId="18737"/>
    <cellStyle name="2_NTHOC_BC cong trinh trong diem_BC von DTPT 6 thang 2012 5" xfId="18738"/>
    <cellStyle name="2_NTHOC_BC cong trinh trong diem_BC von DTPT 6 thang 2012 6" xfId="18739"/>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3" xfId="18744"/>
    <cellStyle name="2_NTHOC_BC cong trinh trong diem_Bieu du thao QD von ho tro co MT 2 2 4" xfId="18745"/>
    <cellStyle name="2_NTHOC_BC cong trinh trong diem_Bieu du thao QD von ho tro co MT 2 3" xfId="18746"/>
    <cellStyle name="2_NTHOC_BC cong trinh trong diem_Bieu du thao QD von ho tro co MT 2 4" xfId="18747"/>
    <cellStyle name="2_NTHOC_BC cong trinh trong diem_Bieu du thao QD von ho tro co MT 2 5" xfId="18748"/>
    <cellStyle name="2_NTHOC_BC cong trinh trong diem_Bieu du thao QD von ho tro co MT 3" xfId="18749"/>
    <cellStyle name="2_NTHOC_BC cong trinh trong diem_Bieu du thao QD von ho tro co MT 3 2" xfId="18750"/>
    <cellStyle name="2_NTHOC_BC cong trinh trong diem_Bieu du thao QD von ho tro co MT 3 3" xfId="18751"/>
    <cellStyle name="2_NTHOC_BC cong trinh trong diem_Bieu du thao QD von ho tro co MT 3 4" xfId="18752"/>
    <cellStyle name="2_NTHOC_BC cong trinh trong diem_Bieu du thao QD von ho tro co MT 4" xfId="18753"/>
    <cellStyle name="2_NTHOC_BC cong trinh trong diem_Bieu du thao QD von ho tro co MT 5" xfId="18754"/>
    <cellStyle name="2_NTHOC_BC cong trinh trong diem_Bieu du thao QD von ho tro co MT 6" xfId="18755"/>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3" xfId="18760"/>
    <cellStyle name="2_NTHOC_BC cong trinh trong diem_Ke hoach 2012 (theo doi) 2 2 4" xfId="18761"/>
    <cellStyle name="2_NTHOC_BC cong trinh trong diem_Ke hoach 2012 (theo doi) 2 3" xfId="18762"/>
    <cellStyle name="2_NTHOC_BC cong trinh trong diem_Ke hoach 2012 (theo doi) 2 4" xfId="18763"/>
    <cellStyle name="2_NTHOC_BC cong trinh trong diem_Ke hoach 2012 (theo doi) 2 5" xfId="18764"/>
    <cellStyle name="2_NTHOC_BC cong trinh trong diem_Ke hoach 2012 (theo doi) 3" xfId="18765"/>
    <cellStyle name="2_NTHOC_BC cong trinh trong diem_Ke hoach 2012 (theo doi) 3 2" xfId="18766"/>
    <cellStyle name="2_NTHOC_BC cong trinh trong diem_Ke hoach 2012 (theo doi) 3 3" xfId="18767"/>
    <cellStyle name="2_NTHOC_BC cong trinh trong diem_Ke hoach 2012 (theo doi) 3 4" xfId="18768"/>
    <cellStyle name="2_NTHOC_BC cong trinh trong diem_Ke hoach 2012 (theo doi) 4" xfId="18769"/>
    <cellStyle name="2_NTHOC_BC cong trinh trong diem_Ke hoach 2012 (theo doi) 5" xfId="18770"/>
    <cellStyle name="2_NTHOC_BC cong trinh trong diem_Ke hoach 2012 (theo doi) 6" xfId="18771"/>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3" xfId="18776"/>
    <cellStyle name="2_NTHOC_BC cong trinh trong diem_Ke hoach 2012 theo doi (giai ngan 30.6.12) 2 2 4" xfId="18777"/>
    <cellStyle name="2_NTHOC_BC cong trinh trong diem_Ke hoach 2012 theo doi (giai ngan 30.6.12) 2 3" xfId="18778"/>
    <cellStyle name="2_NTHOC_BC cong trinh trong diem_Ke hoach 2012 theo doi (giai ngan 30.6.12) 2 4" xfId="18779"/>
    <cellStyle name="2_NTHOC_BC cong trinh trong diem_Ke hoach 2012 theo doi (giai ngan 30.6.12) 2 5" xfId="18780"/>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3" xfId="18783"/>
    <cellStyle name="2_NTHOC_BC cong trinh trong diem_Ke hoach 2012 theo doi (giai ngan 30.6.12) 3 4" xfId="18784"/>
    <cellStyle name="2_NTHOC_BC cong trinh trong diem_Ke hoach 2012 theo doi (giai ngan 30.6.12) 4" xfId="18785"/>
    <cellStyle name="2_NTHOC_BC cong trinh trong diem_Ke hoach 2012 theo doi (giai ngan 30.6.12) 5" xfId="18786"/>
    <cellStyle name="2_NTHOC_BC cong trinh trong diem_Ke hoach 2012 theo doi (giai ngan 30.6.12) 6" xfId="18787"/>
    <cellStyle name="2_NTHOC_BC von DTPT 6 thang 2012" xfId="18788"/>
    <cellStyle name="2_NTHOC_BC von DTPT 6 thang 2012 2" xfId="18789"/>
    <cellStyle name="2_NTHOC_BC von DTPT 6 thang 2012 2 2" xfId="18790"/>
    <cellStyle name="2_NTHOC_BC von DTPT 6 thang 2012 2 3" xfId="18791"/>
    <cellStyle name="2_NTHOC_BC von DTPT 6 thang 2012 2 4" xfId="18792"/>
    <cellStyle name="2_NTHOC_BC von DTPT 6 thang 2012 3" xfId="18793"/>
    <cellStyle name="2_NTHOC_BC von DTPT 6 thang 2012 4" xfId="18794"/>
    <cellStyle name="2_NTHOC_BC von DTPT 6 thang 2012 5" xfId="18795"/>
    <cellStyle name="2_NTHOC_Bieu 01 UB(hung)" xfId="18796"/>
    <cellStyle name="2_NTHOC_Bieu 01 UB(hung) 2" xfId="18797"/>
    <cellStyle name="2_NTHOC_Bieu 01 UB(hung) 2 2" xfId="18798"/>
    <cellStyle name="2_NTHOC_Bieu 01 UB(hung) 2 2 2" xfId="18799"/>
    <cellStyle name="2_NTHOC_Bieu 01 UB(hung) 2 2 3" xfId="18800"/>
    <cellStyle name="2_NTHOC_Bieu 01 UB(hung) 2 2 4" xfId="18801"/>
    <cellStyle name="2_NTHOC_Bieu 01 UB(hung) 2 3" xfId="18802"/>
    <cellStyle name="2_NTHOC_Bieu 01 UB(hung) 2 4" xfId="18803"/>
    <cellStyle name="2_NTHOC_Bieu 01 UB(hung) 2 5" xfId="18804"/>
    <cellStyle name="2_NTHOC_Bieu 01 UB(hung) 3" xfId="18805"/>
    <cellStyle name="2_NTHOC_Bieu 01 UB(hung) 3 2" xfId="18806"/>
    <cellStyle name="2_NTHOC_Bieu 01 UB(hung) 3 3" xfId="18807"/>
    <cellStyle name="2_NTHOC_Bieu 01 UB(hung) 3 4" xfId="18808"/>
    <cellStyle name="2_NTHOC_Bieu 01 UB(hung) 4" xfId="18809"/>
    <cellStyle name="2_NTHOC_Bieu 01 UB(hung) 5" xfId="18810"/>
    <cellStyle name="2_NTHOC_Bieu 01 UB(hung) 6" xfId="18811"/>
    <cellStyle name="2_NTHOC_Bieu du thao QD von ho tro co MT" xfId="18812"/>
    <cellStyle name="2_NTHOC_Bieu du thao QD von ho tro co MT 2" xfId="18813"/>
    <cellStyle name="2_NTHOC_Bieu du thao QD von ho tro co MT 2 2" xfId="18814"/>
    <cellStyle name="2_NTHOC_Bieu du thao QD von ho tro co MT 2 3" xfId="18815"/>
    <cellStyle name="2_NTHOC_Bieu du thao QD von ho tro co MT 2 4" xfId="18816"/>
    <cellStyle name="2_NTHOC_Bieu du thao QD von ho tro co MT 3" xfId="18817"/>
    <cellStyle name="2_NTHOC_Bieu du thao QD von ho tro co MT 4" xfId="18818"/>
    <cellStyle name="2_NTHOC_Bieu du thao QD von ho tro co MT 5" xfId="18819"/>
    <cellStyle name="2_NTHOC_Chi tieu 5 nam" xfId="18820"/>
    <cellStyle name="2_NTHOC_Chi tieu 5 nam 2" xfId="18821"/>
    <cellStyle name="2_NTHOC_Chi tieu 5 nam 2 2" xfId="18822"/>
    <cellStyle name="2_NTHOC_Chi tieu 5 nam 2 3" xfId="18823"/>
    <cellStyle name="2_NTHOC_Chi tieu 5 nam 2 4" xfId="18824"/>
    <cellStyle name="2_NTHOC_Chi tieu 5 nam 3" xfId="18825"/>
    <cellStyle name="2_NTHOC_Chi tieu 5 nam 4" xfId="18826"/>
    <cellStyle name="2_NTHOC_Chi tieu 5 nam 5" xfId="18827"/>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3" xfId="18831"/>
    <cellStyle name="2_NTHOC_Chi tieu 5 nam_BC cong trinh trong diem 2 4" xfId="18832"/>
    <cellStyle name="2_NTHOC_Chi tieu 5 nam_BC cong trinh trong diem 3" xfId="18833"/>
    <cellStyle name="2_NTHOC_Chi tieu 5 nam_BC cong trinh trong diem 4" xfId="18834"/>
    <cellStyle name="2_NTHOC_Chi tieu 5 nam_BC cong trinh trong diem 5" xfId="18835"/>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3" xfId="18839"/>
    <cellStyle name="2_NTHOC_Chi tieu 5 nam_BC cong trinh trong diem_BC von DTPT 6 thang 2012 2 4" xfId="18840"/>
    <cellStyle name="2_NTHOC_Chi tieu 5 nam_BC cong trinh trong diem_BC von DTPT 6 thang 2012 3" xfId="18841"/>
    <cellStyle name="2_NTHOC_Chi tieu 5 nam_BC cong trinh trong diem_BC von DTPT 6 thang 2012 4" xfId="18842"/>
    <cellStyle name="2_NTHOC_Chi tieu 5 nam_BC cong trinh trong diem_BC von DTPT 6 thang 2012 5" xfId="18843"/>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3" xfId="18847"/>
    <cellStyle name="2_NTHOC_Chi tieu 5 nam_BC cong trinh trong diem_Bieu du thao QD von ho tro co MT 2 4" xfId="18848"/>
    <cellStyle name="2_NTHOC_Chi tieu 5 nam_BC cong trinh trong diem_Bieu du thao QD von ho tro co MT 3" xfId="18849"/>
    <cellStyle name="2_NTHOC_Chi tieu 5 nam_BC cong trinh trong diem_Bieu du thao QD von ho tro co MT 4" xfId="18850"/>
    <cellStyle name="2_NTHOC_Chi tieu 5 nam_BC cong trinh trong diem_Bieu du thao QD von ho tro co MT 5" xfId="18851"/>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3" xfId="18855"/>
    <cellStyle name="2_NTHOC_Chi tieu 5 nam_BC cong trinh trong diem_Ke hoach 2012 (theo doi) 2 4" xfId="18856"/>
    <cellStyle name="2_NTHOC_Chi tieu 5 nam_BC cong trinh trong diem_Ke hoach 2012 (theo doi) 3" xfId="18857"/>
    <cellStyle name="2_NTHOC_Chi tieu 5 nam_BC cong trinh trong diem_Ke hoach 2012 (theo doi) 4" xfId="18858"/>
    <cellStyle name="2_NTHOC_Chi tieu 5 nam_BC cong trinh trong diem_Ke hoach 2012 (theo doi) 5" xfId="18859"/>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3" xfId="18863"/>
    <cellStyle name="2_NTHOC_Chi tieu 5 nam_BC cong trinh trong diem_Ke hoach 2012 theo doi (giai ngan 30.6.12) 2 4" xfId="18864"/>
    <cellStyle name="2_NTHOC_Chi tieu 5 nam_BC cong trinh trong diem_Ke hoach 2012 theo doi (giai ngan 30.6.12) 3" xfId="18865"/>
    <cellStyle name="2_NTHOC_Chi tieu 5 nam_BC cong trinh trong diem_Ke hoach 2012 theo doi (giai ngan 30.6.12) 4" xfId="18866"/>
    <cellStyle name="2_NTHOC_Chi tieu 5 nam_BC cong trinh trong diem_Ke hoach 2012 theo doi (giai ngan 30.6.12) 5" xfId="18867"/>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3" xfId="18871"/>
    <cellStyle name="2_NTHOC_Chi tieu 5 nam_BC von DTPT 6 thang 2012 2 4" xfId="18872"/>
    <cellStyle name="2_NTHOC_Chi tieu 5 nam_BC von DTPT 6 thang 2012 3" xfId="18873"/>
    <cellStyle name="2_NTHOC_Chi tieu 5 nam_BC von DTPT 6 thang 2012 4" xfId="18874"/>
    <cellStyle name="2_NTHOC_Chi tieu 5 nam_BC von DTPT 6 thang 2012 5" xfId="18875"/>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3" xfId="18879"/>
    <cellStyle name="2_NTHOC_Chi tieu 5 nam_Bieu du thao QD von ho tro co MT 2 4" xfId="18880"/>
    <cellStyle name="2_NTHOC_Chi tieu 5 nam_Bieu du thao QD von ho tro co MT 3" xfId="18881"/>
    <cellStyle name="2_NTHOC_Chi tieu 5 nam_Bieu du thao QD von ho tro co MT 4" xfId="18882"/>
    <cellStyle name="2_NTHOC_Chi tieu 5 nam_Bieu du thao QD von ho tro co MT 5" xfId="18883"/>
    <cellStyle name="2_NTHOC_Chi tieu 5 nam_Ke hoach 2012 (theo doi)" xfId="18884"/>
    <cellStyle name="2_NTHOC_Chi tieu 5 nam_Ke hoach 2012 (theo doi) 2" xfId="18885"/>
    <cellStyle name="2_NTHOC_Chi tieu 5 nam_Ke hoach 2012 (theo doi) 2 2" xfId="18886"/>
    <cellStyle name="2_NTHOC_Chi tieu 5 nam_Ke hoach 2012 (theo doi) 2 3" xfId="18887"/>
    <cellStyle name="2_NTHOC_Chi tieu 5 nam_Ke hoach 2012 (theo doi) 2 4" xfId="18888"/>
    <cellStyle name="2_NTHOC_Chi tieu 5 nam_Ke hoach 2012 (theo doi) 3" xfId="18889"/>
    <cellStyle name="2_NTHOC_Chi tieu 5 nam_Ke hoach 2012 (theo doi) 4" xfId="18890"/>
    <cellStyle name="2_NTHOC_Chi tieu 5 nam_Ke hoach 2012 (theo doi) 5" xfId="18891"/>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3" xfId="18895"/>
    <cellStyle name="2_NTHOC_Chi tieu 5 nam_Ke hoach 2012 theo doi (giai ngan 30.6.12) 2 4" xfId="18896"/>
    <cellStyle name="2_NTHOC_Chi tieu 5 nam_Ke hoach 2012 theo doi (giai ngan 30.6.12) 3" xfId="18897"/>
    <cellStyle name="2_NTHOC_Chi tieu 5 nam_Ke hoach 2012 theo doi (giai ngan 30.6.12) 4" xfId="18898"/>
    <cellStyle name="2_NTHOC_Chi tieu 5 nam_Ke hoach 2012 theo doi (giai ngan 30.6.12) 5" xfId="18899"/>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3" xfId="18903"/>
    <cellStyle name="2_NTHOC_Chi tieu 5 nam_pvhung.skhdt 20117113152041 Danh muc cong trinh trong diem 2 4" xfId="18904"/>
    <cellStyle name="2_NTHOC_Chi tieu 5 nam_pvhung.skhdt 20117113152041 Danh muc cong trinh trong diem 3" xfId="18905"/>
    <cellStyle name="2_NTHOC_Chi tieu 5 nam_pvhung.skhdt 20117113152041 Danh muc cong trinh trong diem 4" xfId="18906"/>
    <cellStyle name="2_NTHOC_Chi tieu 5 nam_pvhung.skhdt 20117113152041 Danh muc cong trinh trong diem 5" xfId="18907"/>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3" xfId="18911"/>
    <cellStyle name="2_NTHOC_Chi tieu 5 nam_pvhung.skhdt 20117113152041 Danh muc cong trinh trong diem_BC von DTPT 6 thang 2012 2 4" xfId="18912"/>
    <cellStyle name="2_NTHOC_Chi tieu 5 nam_pvhung.skhdt 20117113152041 Danh muc cong trinh trong diem_BC von DTPT 6 thang 2012 3" xfId="18913"/>
    <cellStyle name="2_NTHOC_Chi tieu 5 nam_pvhung.skhdt 20117113152041 Danh muc cong trinh trong diem_BC von DTPT 6 thang 2012 4" xfId="18914"/>
    <cellStyle name="2_NTHOC_Chi tieu 5 nam_pvhung.skhdt 20117113152041 Danh muc cong trinh trong diem_BC von DTPT 6 thang 2012 5" xfId="18915"/>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3" xfId="18919"/>
    <cellStyle name="2_NTHOC_Chi tieu 5 nam_pvhung.skhdt 20117113152041 Danh muc cong trinh trong diem_Bieu du thao QD von ho tro co MT 2 4" xfId="18920"/>
    <cellStyle name="2_NTHOC_Chi tieu 5 nam_pvhung.skhdt 20117113152041 Danh muc cong trinh trong diem_Bieu du thao QD von ho tro co MT 3" xfId="18921"/>
    <cellStyle name="2_NTHOC_Chi tieu 5 nam_pvhung.skhdt 20117113152041 Danh muc cong trinh trong diem_Bieu du thao QD von ho tro co MT 4" xfId="18922"/>
    <cellStyle name="2_NTHOC_Chi tieu 5 nam_pvhung.skhdt 20117113152041 Danh muc cong trinh trong diem_Bieu du thao QD von ho tro co MT 5" xfId="18923"/>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3" xfId="18927"/>
    <cellStyle name="2_NTHOC_Chi tieu 5 nam_pvhung.skhdt 20117113152041 Danh muc cong trinh trong diem_Ke hoach 2012 (theo doi) 2 4" xfId="18928"/>
    <cellStyle name="2_NTHOC_Chi tieu 5 nam_pvhung.skhdt 20117113152041 Danh muc cong trinh trong diem_Ke hoach 2012 (theo doi) 3" xfId="18929"/>
    <cellStyle name="2_NTHOC_Chi tieu 5 nam_pvhung.skhdt 20117113152041 Danh muc cong trinh trong diem_Ke hoach 2012 (theo doi) 4" xfId="18930"/>
    <cellStyle name="2_NTHOC_Chi tieu 5 nam_pvhung.skhdt 20117113152041 Danh muc cong trinh trong diem_Ke hoach 2012 (theo doi) 5" xfId="18931"/>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5" xfId="18939"/>
    <cellStyle name="2_NTHOC_Dang ky phan khai von ODA (gui Bo)" xfId="18940"/>
    <cellStyle name="2_NTHOC_Dang ky phan khai von ODA (gui Bo) 2" xfId="18941"/>
    <cellStyle name="2_NTHOC_Dang ky phan khai von ODA (gui Bo) 2 2" xfId="18942"/>
    <cellStyle name="2_NTHOC_Dang ky phan khai von ODA (gui Bo) 2 3" xfId="18943"/>
    <cellStyle name="2_NTHOC_Dang ky phan khai von ODA (gui Bo) 2 4" xfId="18944"/>
    <cellStyle name="2_NTHOC_Dang ky phan khai von ODA (gui Bo) 3" xfId="18945"/>
    <cellStyle name="2_NTHOC_Dang ky phan khai von ODA (gui Bo) 4" xfId="18946"/>
    <cellStyle name="2_NTHOC_Dang ky phan khai von ODA (gui Bo) 5" xfId="18947"/>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3" xfId="18951"/>
    <cellStyle name="2_NTHOC_Dang ky phan khai von ODA (gui Bo)_BC von DTPT 6 thang 2012 2 4" xfId="18952"/>
    <cellStyle name="2_NTHOC_Dang ky phan khai von ODA (gui Bo)_BC von DTPT 6 thang 2012 3" xfId="18953"/>
    <cellStyle name="2_NTHOC_Dang ky phan khai von ODA (gui Bo)_BC von DTPT 6 thang 2012 4" xfId="18954"/>
    <cellStyle name="2_NTHOC_Dang ky phan khai von ODA (gui Bo)_BC von DTPT 6 thang 2012 5" xfId="18955"/>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3" xfId="18959"/>
    <cellStyle name="2_NTHOC_Dang ky phan khai von ODA (gui Bo)_Bieu du thao QD von ho tro co MT 2 4" xfId="18960"/>
    <cellStyle name="2_NTHOC_Dang ky phan khai von ODA (gui Bo)_Bieu du thao QD von ho tro co MT 3" xfId="18961"/>
    <cellStyle name="2_NTHOC_Dang ky phan khai von ODA (gui Bo)_Bieu du thao QD von ho tro co MT 4" xfId="18962"/>
    <cellStyle name="2_NTHOC_Dang ky phan khai von ODA (gui Bo)_Bieu du thao QD von ho tro co MT 5" xfId="18963"/>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3" xfId="18967"/>
    <cellStyle name="2_NTHOC_Dang ky phan khai von ODA (gui Bo)_Ke hoach 2012 theo doi (giai ngan 30.6.12) 2 4" xfId="18968"/>
    <cellStyle name="2_NTHOC_Dang ky phan khai von ODA (gui Bo)_Ke hoach 2012 theo doi (giai ngan 30.6.12) 3" xfId="18969"/>
    <cellStyle name="2_NTHOC_Dang ky phan khai von ODA (gui Bo)_Ke hoach 2012 theo doi (giai ngan 30.6.12) 4" xfId="18970"/>
    <cellStyle name="2_NTHOC_Dang ky phan khai von ODA (gui Bo)_Ke hoach 2012 theo doi (giai ngan 30.6.12) 5" xfId="18971"/>
    <cellStyle name="2_NTHOC_DK bo tri lai (chinh thuc)" xfId="18972"/>
    <cellStyle name="2_NTHOC_DK bo tri lai (chinh thuc) 2" xfId="18973"/>
    <cellStyle name="2_NTHOC_DK bo tri lai (chinh thuc) 2 2" xfId="18974"/>
    <cellStyle name="2_NTHOC_DK bo tri lai (chinh thuc) 2 3" xfId="18975"/>
    <cellStyle name="2_NTHOC_DK bo tri lai (chinh thuc) 2 4" xfId="18976"/>
    <cellStyle name="2_NTHOC_DK bo tri lai (chinh thuc) 3" xfId="18977"/>
    <cellStyle name="2_NTHOC_DK bo tri lai (chinh thuc) 4" xfId="18978"/>
    <cellStyle name="2_NTHOC_DK bo tri lai (chinh thuc) 5" xfId="18979"/>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3" xfId="18983"/>
    <cellStyle name="2_NTHOC_DK bo tri lai (chinh thuc)_BC von DTPT 6 thang 2012 2 4" xfId="18984"/>
    <cellStyle name="2_NTHOC_DK bo tri lai (chinh thuc)_BC von DTPT 6 thang 2012 3" xfId="18985"/>
    <cellStyle name="2_NTHOC_DK bo tri lai (chinh thuc)_BC von DTPT 6 thang 2012 4" xfId="18986"/>
    <cellStyle name="2_NTHOC_DK bo tri lai (chinh thuc)_BC von DTPT 6 thang 2012 5" xfId="18987"/>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3" xfId="18991"/>
    <cellStyle name="2_NTHOC_DK bo tri lai (chinh thuc)_Bieu du thao QD von ho tro co MT 2 4" xfId="18992"/>
    <cellStyle name="2_NTHOC_DK bo tri lai (chinh thuc)_Bieu du thao QD von ho tro co MT 3" xfId="18993"/>
    <cellStyle name="2_NTHOC_DK bo tri lai (chinh thuc)_Bieu du thao QD von ho tro co MT 4" xfId="18994"/>
    <cellStyle name="2_NTHOC_DK bo tri lai (chinh thuc)_Bieu du thao QD von ho tro co MT 5" xfId="18995"/>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3" xfId="18999"/>
    <cellStyle name="2_NTHOC_DK bo tri lai (chinh thuc)_Ke hoach 2012 (theo doi) 2 4" xfId="19000"/>
    <cellStyle name="2_NTHOC_DK bo tri lai (chinh thuc)_Ke hoach 2012 (theo doi) 3" xfId="19001"/>
    <cellStyle name="2_NTHOC_DK bo tri lai (chinh thuc)_Ke hoach 2012 (theo doi) 4" xfId="19002"/>
    <cellStyle name="2_NTHOC_DK bo tri lai (chinh thuc)_Ke hoach 2012 (theo doi) 5" xfId="19003"/>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3" xfId="19007"/>
    <cellStyle name="2_NTHOC_DK bo tri lai (chinh thuc)_Ke hoach 2012 theo doi (giai ngan 30.6.12) 2 4" xfId="19008"/>
    <cellStyle name="2_NTHOC_DK bo tri lai (chinh thuc)_Ke hoach 2012 theo doi (giai ngan 30.6.12) 3" xfId="19009"/>
    <cellStyle name="2_NTHOC_DK bo tri lai (chinh thuc)_Ke hoach 2012 theo doi (giai ngan 30.6.12) 4" xfId="19010"/>
    <cellStyle name="2_NTHOC_DK bo tri lai (chinh thuc)_Ke hoach 2012 theo doi (giai ngan 30.6.12) 5" xfId="19011"/>
    <cellStyle name="2_NTHOC_Ke hoach 2012 (theo doi)" xfId="19012"/>
    <cellStyle name="2_NTHOC_Ke hoach 2012 (theo doi) 2" xfId="19013"/>
    <cellStyle name="2_NTHOC_Ke hoach 2012 (theo doi) 2 2" xfId="19014"/>
    <cellStyle name="2_NTHOC_Ke hoach 2012 (theo doi) 2 3" xfId="19015"/>
    <cellStyle name="2_NTHOC_Ke hoach 2012 (theo doi) 2 4" xfId="19016"/>
    <cellStyle name="2_NTHOC_Ke hoach 2012 (theo doi) 3" xfId="19017"/>
    <cellStyle name="2_NTHOC_Ke hoach 2012 (theo doi) 4" xfId="19018"/>
    <cellStyle name="2_NTHOC_Ke hoach 2012 (theo doi) 5" xfId="19019"/>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3" xfId="19023"/>
    <cellStyle name="2_NTHOC_Ke hoach 2012 theo doi (giai ngan 30.6.12) 2 4" xfId="19024"/>
    <cellStyle name="2_NTHOC_Ke hoach 2012 theo doi (giai ngan 30.6.12) 3" xfId="19025"/>
    <cellStyle name="2_NTHOC_Ke hoach 2012 theo doi (giai ngan 30.6.12) 4" xfId="19026"/>
    <cellStyle name="2_NTHOC_Ke hoach 2012 theo doi (giai ngan 30.6.12) 5" xfId="19027"/>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3" xfId="19031"/>
    <cellStyle name="2_NTHOC_Ke hoach nam 2013 nguon MT(theo doi) den 31-5-13 2 4" xfId="19032"/>
    <cellStyle name="2_NTHOC_Ke hoach nam 2013 nguon MT(theo doi) den 31-5-13 3" xfId="19033"/>
    <cellStyle name="2_NTHOC_Ke hoach nam 2013 nguon MT(theo doi) den 31-5-13 4" xfId="19034"/>
    <cellStyle name="2_NTHOC_Ke hoach nam 2013 nguon MT(theo doi) den 31-5-13 5" xfId="19035"/>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3" xfId="19040"/>
    <cellStyle name="2_NTHOC_pvhung.skhdt 20117113152041 Danh muc cong trinh trong diem 2 2 4" xfId="19041"/>
    <cellStyle name="2_NTHOC_pvhung.skhdt 20117113152041 Danh muc cong trinh trong diem 2 3" xfId="19042"/>
    <cellStyle name="2_NTHOC_pvhung.skhdt 20117113152041 Danh muc cong trinh trong diem 2 4" xfId="19043"/>
    <cellStyle name="2_NTHOC_pvhung.skhdt 20117113152041 Danh muc cong trinh trong diem 2 5" xfId="19044"/>
    <cellStyle name="2_NTHOC_pvhung.skhdt 20117113152041 Danh muc cong trinh trong diem 3" xfId="19045"/>
    <cellStyle name="2_NTHOC_pvhung.skhdt 20117113152041 Danh muc cong trinh trong diem 3 2" xfId="19046"/>
    <cellStyle name="2_NTHOC_pvhung.skhdt 20117113152041 Danh muc cong trinh trong diem 3 3" xfId="19047"/>
    <cellStyle name="2_NTHOC_pvhung.skhdt 20117113152041 Danh muc cong trinh trong diem 3 4" xfId="19048"/>
    <cellStyle name="2_NTHOC_pvhung.skhdt 20117113152041 Danh muc cong trinh trong diem 4" xfId="19049"/>
    <cellStyle name="2_NTHOC_pvhung.skhdt 20117113152041 Danh muc cong trinh trong diem 5" xfId="19050"/>
    <cellStyle name="2_NTHOC_pvhung.skhdt 20117113152041 Danh muc cong trinh trong diem 6" xfId="19051"/>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3" xfId="19056"/>
    <cellStyle name="2_NTHOC_pvhung.skhdt 20117113152041 Danh muc cong trinh trong diem_BC von DTPT 6 thang 2012 2 2 4" xfId="19057"/>
    <cellStyle name="2_NTHOC_pvhung.skhdt 20117113152041 Danh muc cong trinh trong diem_BC von DTPT 6 thang 2012 2 3" xfId="19058"/>
    <cellStyle name="2_NTHOC_pvhung.skhdt 20117113152041 Danh muc cong trinh trong diem_BC von DTPT 6 thang 2012 2 4" xfId="19059"/>
    <cellStyle name="2_NTHOC_pvhung.skhdt 20117113152041 Danh muc cong trinh trong diem_BC von DTPT 6 thang 2012 2 5" xfId="19060"/>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3" xfId="19063"/>
    <cellStyle name="2_NTHOC_pvhung.skhdt 20117113152041 Danh muc cong trinh trong diem_BC von DTPT 6 thang 2012 3 4" xfId="19064"/>
    <cellStyle name="2_NTHOC_pvhung.skhdt 20117113152041 Danh muc cong trinh trong diem_BC von DTPT 6 thang 2012 4" xfId="19065"/>
    <cellStyle name="2_NTHOC_pvhung.skhdt 20117113152041 Danh muc cong trinh trong diem_BC von DTPT 6 thang 2012 5" xfId="19066"/>
    <cellStyle name="2_NTHOC_pvhung.skhdt 20117113152041 Danh muc cong trinh trong diem_BC von DTPT 6 thang 2012 6" xfId="19067"/>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3" xfId="19072"/>
    <cellStyle name="2_NTHOC_pvhung.skhdt 20117113152041 Danh muc cong trinh trong diem_Bieu du thao QD von ho tro co MT 2 2 4" xfId="19073"/>
    <cellStyle name="2_NTHOC_pvhung.skhdt 20117113152041 Danh muc cong trinh trong diem_Bieu du thao QD von ho tro co MT 2 3" xfId="19074"/>
    <cellStyle name="2_NTHOC_pvhung.skhdt 20117113152041 Danh muc cong trinh trong diem_Bieu du thao QD von ho tro co MT 2 4" xfId="19075"/>
    <cellStyle name="2_NTHOC_pvhung.skhdt 20117113152041 Danh muc cong trinh trong diem_Bieu du thao QD von ho tro co MT 2 5" xfId="19076"/>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3" xfId="19079"/>
    <cellStyle name="2_NTHOC_pvhung.skhdt 20117113152041 Danh muc cong trinh trong diem_Bieu du thao QD von ho tro co MT 3 4" xfId="19080"/>
    <cellStyle name="2_NTHOC_pvhung.skhdt 20117113152041 Danh muc cong trinh trong diem_Bieu du thao QD von ho tro co MT 4" xfId="19081"/>
    <cellStyle name="2_NTHOC_pvhung.skhdt 20117113152041 Danh muc cong trinh trong diem_Bieu du thao QD von ho tro co MT 5" xfId="19082"/>
    <cellStyle name="2_NTHOC_pvhung.skhdt 20117113152041 Danh muc cong trinh trong diem_Bieu du thao QD von ho tro co MT 6" xfId="19083"/>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3" xfId="19088"/>
    <cellStyle name="2_NTHOC_pvhung.skhdt 20117113152041 Danh muc cong trinh trong diem_Ke hoach 2012 (theo doi) 2 2 4" xfId="19089"/>
    <cellStyle name="2_NTHOC_pvhung.skhdt 20117113152041 Danh muc cong trinh trong diem_Ke hoach 2012 (theo doi) 2 3" xfId="19090"/>
    <cellStyle name="2_NTHOC_pvhung.skhdt 20117113152041 Danh muc cong trinh trong diem_Ke hoach 2012 (theo doi) 2 4" xfId="19091"/>
    <cellStyle name="2_NTHOC_pvhung.skhdt 20117113152041 Danh muc cong trinh trong diem_Ke hoach 2012 (theo doi) 2 5" xfId="19092"/>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3" xfId="19095"/>
    <cellStyle name="2_NTHOC_pvhung.skhdt 20117113152041 Danh muc cong trinh trong diem_Ke hoach 2012 (theo doi) 3 4" xfId="19096"/>
    <cellStyle name="2_NTHOC_pvhung.skhdt 20117113152041 Danh muc cong trinh trong diem_Ke hoach 2012 (theo doi) 4" xfId="19097"/>
    <cellStyle name="2_NTHOC_pvhung.skhdt 20117113152041 Danh muc cong trinh trong diem_Ke hoach 2012 (theo doi) 5" xfId="19098"/>
    <cellStyle name="2_NTHOC_pvhung.skhdt 20117113152041 Danh muc cong trinh trong diem_Ke hoach 2012 (theo doi) 6" xfId="19099"/>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3" xfId="19104"/>
    <cellStyle name="2_NTHOC_pvhung.skhdt 20117113152041 Danh muc cong trinh trong diem_Ke hoach 2012 theo doi (giai ngan 30.6.12) 2 2 4" xfId="19105"/>
    <cellStyle name="2_NTHOC_pvhung.skhdt 20117113152041 Danh muc cong trinh trong diem_Ke hoach 2012 theo doi (giai ngan 30.6.12) 2 3" xfId="19106"/>
    <cellStyle name="2_NTHOC_pvhung.skhdt 20117113152041 Danh muc cong trinh trong diem_Ke hoach 2012 theo doi (giai ngan 30.6.12) 2 4" xfId="19107"/>
    <cellStyle name="2_NTHOC_pvhung.skhdt 20117113152041 Danh muc cong trinh trong diem_Ke hoach 2012 theo doi (giai ngan 30.6.12) 2 5" xfId="19108"/>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3" xfId="19111"/>
    <cellStyle name="2_NTHOC_pvhung.skhdt 20117113152041 Danh muc cong trinh trong diem_Ke hoach 2012 theo doi (giai ngan 30.6.12) 3 4" xfId="19112"/>
    <cellStyle name="2_NTHOC_pvhung.skhdt 20117113152041 Danh muc cong trinh trong diem_Ke hoach 2012 theo doi (giai ngan 30.6.12) 4" xfId="19113"/>
    <cellStyle name="2_NTHOC_pvhung.skhdt 20117113152041 Danh muc cong trinh trong diem_Ke hoach 2012 theo doi (giai ngan 30.6.12) 5" xfId="19114"/>
    <cellStyle name="2_NTHOC_pvhung.skhdt 20117113152041 Danh muc cong trinh trong diem_Ke hoach 2012 theo doi (giai ngan 30.6.12) 6" xfId="19115"/>
    <cellStyle name="2_NTHOC_Ra soat KH 2009 (chinh thuc o nha)" xfId="19116"/>
    <cellStyle name="2_NTHOC_Ra soat KH 2009 (chinh thuc o nha) 2" xfId="19117"/>
    <cellStyle name="2_NTHOC_Ra soat KH 2009 (chinh thuc o nha) 2 2" xfId="19118"/>
    <cellStyle name="2_NTHOC_Ra soat KH 2009 (chinh thuc o nha) 2 3" xfId="19119"/>
    <cellStyle name="2_NTHOC_Ra soat KH 2009 (chinh thuc o nha) 2 4" xfId="19120"/>
    <cellStyle name="2_NTHOC_Ra soat KH 2009 (chinh thuc o nha) 3" xfId="19121"/>
    <cellStyle name="2_NTHOC_Ra soat KH 2009 (chinh thuc o nha) 4" xfId="19122"/>
    <cellStyle name="2_NTHOC_Ra soat KH 2009 (chinh thuc o nha) 5" xfId="19123"/>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3" xfId="19127"/>
    <cellStyle name="2_NTHOC_Ra soat KH 2009 (chinh thuc o nha)_BC von DTPT 6 thang 2012 2 4" xfId="19128"/>
    <cellStyle name="2_NTHOC_Ra soat KH 2009 (chinh thuc o nha)_BC von DTPT 6 thang 2012 3" xfId="19129"/>
    <cellStyle name="2_NTHOC_Ra soat KH 2009 (chinh thuc o nha)_BC von DTPT 6 thang 2012 4" xfId="19130"/>
    <cellStyle name="2_NTHOC_Ra soat KH 2009 (chinh thuc o nha)_BC von DTPT 6 thang 2012 5" xfId="19131"/>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3" xfId="19135"/>
    <cellStyle name="2_NTHOC_Ra soat KH 2009 (chinh thuc o nha)_Bieu du thao QD von ho tro co MT 2 4" xfId="19136"/>
    <cellStyle name="2_NTHOC_Ra soat KH 2009 (chinh thuc o nha)_Bieu du thao QD von ho tro co MT 3" xfId="19137"/>
    <cellStyle name="2_NTHOC_Ra soat KH 2009 (chinh thuc o nha)_Bieu du thao QD von ho tro co MT 4" xfId="19138"/>
    <cellStyle name="2_NTHOC_Ra soat KH 2009 (chinh thuc o nha)_Bieu du thao QD von ho tro co MT 5" xfId="19139"/>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3" xfId="19143"/>
    <cellStyle name="2_NTHOC_Ra soat KH 2009 (chinh thuc o nha)_Ke hoach 2012 (theo doi) 2 4" xfId="19144"/>
    <cellStyle name="2_NTHOC_Ra soat KH 2009 (chinh thuc o nha)_Ke hoach 2012 (theo doi) 3" xfId="19145"/>
    <cellStyle name="2_NTHOC_Ra soat KH 2009 (chinh thuc o nha)_Ke hoach 2012 (theo doi) 4" xfId="19146"/>
    <cellStyle name="2_NTHOC_Ra soat KH 2009 (chinh thuc o nha)_Ke hoach 2012 (theo doi) 5" xfId="19147"/>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3" xfId="19151"/>
    <cellStyle name="2_NTHOC_Ra soat KH 2009 (chinh thuc o nha)_Ke hoach 2012 theo doi (giai ngan 30.6.12) 2 4" xfId="19152"/>
    <cellStyle name="2_NTHOC_Ra soat KH 2009 (chinh thuc o nha)_Ke hoach 2012 theo doi (giai ngan 30.6.12) 3" xfId="19153"/>
    <cellStyle name="2_NTHOC_Ra soat KH 2009 (chinh thuc o nha)_Ke hoach 2012 theo doi (giai ngan 30.6.12) 4" xfId="19154"/>
    <cellStyle name="2_NTHOC_Ra soat KH 2009 (chinh thuc o nha)_Ke hoach 2012 theo doi (giai ngan 30.6.12) 5" xfId="19155"/>
    <cellStyle name="2_NTHOC_Tong hop so lieu" xfId="19156"/>
    <cellStyle name="2_NTHOC_Tong hop so lieu 2" xfId="19157"/>
    <cellStyle name="2_NTHOC_Tong hop so lieu 2 2" xfId="19158"/>
    <cellStyle name="2_NTHOC_Tong hop so lieu 2 3" xfId="19159"/>
    <cellStyle name="2_NTHOC_Tong hop so lieu 2 4" xfId="19160"/>
    <cellStyle name="2_NTHOC_Tong hop so lieu 3" xfId="19161"/>
    <cellStyle name="2_NTHOC_Tong hop so lieu 4" xfId="19162"/>
    <cellStyle name="2_NTHOC_Tong hop so lieu 5" xfId="19163"/>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3" xfId="19167"/>
    <cellStyle name="2_NTHOC_Tong hop so lieu_BC cong trinh trong diem 2 4" xfId="19168"/>
    <cellStyle name="2_NTHOC_Tong hop so lieu_BC cong trinh trong diem 3" xfId="19169"/>
    <cellStyle name="2_NTHOC_Tong hop so lieu_BC cong trinh trong diem 4" xfId="19170"/>
    <cellStyle name="2_NTHOC_Tong hop so lieu_BC cong trinh trong diem 5" xfId="19171"/>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3" xfId="19175"/>
    <cellStyle name="2_NTHOC_Tong hop so lieu_BC cong trinh trong diem_BC von DTPT 6 thang 2012 2 4" xfId="19176"/>
    <cellStyle name="2_NTHOC_Tong hop so lieu_BC cong trinh trong diem_BC von DTPT 6 thang 2012 3" xfId="19177"/>
    <cellStyle name="2_NTHOC_Tong hop so lieu_BC cong trinh trong diem_BC von DTPT 6 thang 2012 4" xfId="19178"/>
    <cellStyle name="2_NTHOC_Tong hop so lieu_BC cong trinh trong diem_BC von DTPT 6 thang 2012 5" xfId="19179"/>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3" xfId="19183"/>
    <cellStyle name="2_NTHOC_Tong hop so lieu_BC cong trinh trong diem_Bieu du thao QD von ho tro co MT 2 4" xfId="19184"/>
    <cellStyle name="2_NTHOC_Tong hop so lieu_BC cong trinh trong diem_Bieu du thao QD von ho tro co MT 3" xfId="19185"/>
    <cellStyle name="2_NTHOC_Tong hop so lieu_BC cong trinh trong diem_Bieu du thao QD von ho tro co MT 4" xfId="19186"/>
    <cellStyle name="2_NTHOC_Tong hop so lieu_BC cong trinh trong diem_Bieu du thao QD von ho tro co MT 5" xfId="19187"/>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3" xfId="19191"/>
    <cellStyle name="2_NTHOC_Tong hop so lieu_BC cong trinh trong diem_Ke hoach 2012 (theo doi) 2 4" xfId="19192"/>
    <cellStyle name="2_NTHOC_Tong hop so lieu_BC cong trinh trong diem_Ke hoach 2012 (theo doi) 3" xfId="19193"/>
    <cellStyle name="2_NTHOC_Tong hop so lieu_BC cong trinh trong diem_Ke hoach 2012 (theo doi) 4" xfId="19194"/>
    <cellStyle name="2_NTHOC_Tong hop so lieu_BC cong trinh trong diem_Ke hoach 2012 (theo doi) 5" xfId="19195"/>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3" xfId="19199"/>
    <cellStyle name="2_NTHOC_Tong hop so lieu_BC cong trinh trong diem_Ke hoach 2012 theo doi (giai ngan 30.6.12) 2 4" xfId="19200"/>
    <cellStyle name="2_NTHOC_Tong hop so lieu_BC cong trinh trong diem_Ke hoach 2012 theo doi (giai ngan 30.6.12) 3" xfId="19201"/>
    <cellStyle name="2_NTHOC_Tong hop so lieu_BC cong trinh trong diem_Ke hoach 2012 theo doi (giai ngan 30.6.12) 4" xfId="19202"/>
    <cellStyle name="2_NTHOC_Tong hop so lieu_BC cong trinh trong diem_Ke hoach 2012 theo doi (giai ngan 30.6.12) 5" xfId="19203"/>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3" xfId="19207"/>
    <cellStyle name="2_NTHOC_Tong hop so lieu_BC von DTPT 6 thang 2012 2 4" xfId="19208"/>
    <cellStyle name="2_NTHOC_Tong hop so lieu_BC von DTPT 6 thang 2012 3" xfId="19209"/>
    <cellStyle name="2_NTHOC_Tong hop so lieu_BC von DTPT 6 thang 2012 4" xfId="19210"/>
    <cellStyle name="2_NTHOC_Tong hop so lieu_BC von DTPT 6 thang 2012 5" xfId="19211"/>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3" xfId="19215"/>
    <cellStyle name="2_NTHOC_Tong hop so lieu_Bieu du thao QD von ho tro co MT 2 4" xfId="19216"/>
    <cellStyle name="2_NTHOC_Tong hop so lieu_Bieu du thao QD von ho tro co MT 3" xfId="19217"/>
    <cellStyle name="2_NTHOC_Tong hop so lieu_Bieu du thao QD von ho tro co MT 4" xfId="19218"/>
    <cellStyle name="2_NTHOC_Tong hop so lieu_Bieu du thao QD von ho tro co MT 5" xfId="19219"/>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3" xfId="19223"/>
    <cellStyle name="2_NTHOC_Tong hop so lieu_Ke hoach 2012 (theo doi) 2 4" xfId="19224"/>
    <cellStyle name="2_NTHOC_Tong hop so lieu_Ke hoach 2012 (theo doi) 3" xfId="19225"/>
    <cellStyle name="2_NTHOC_Tong hop so lieu_Ke hoach 2012 (theo doi) 4" xfId="19226"/>
    <cellStyle name="2_NTHOC_Tong hop so lieu_Ke hoach 2012 (theo doi) 5" xfId="19227"/>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3" xfId="19231"/>
    <cellStyle name="2_NTHOC_Tong hop so lieu_Ke hoach 2012 theo doi (giai ngan 30.6.12) 2 4" xfId="19232"/>
    <cellStyle name="2_NTHOC_Tong hop so lieu_Ke hoach 2012 theo doi (giai ngan 30.6.12) 3" xfId="19233"/>
    <cellStyle name="2_NTHOC_Tong hop so lieu_Ke hoach 2012 theo doi (giai ngan 30.6.12) 4" xfId="19234"/>
    <cellStyle name="2_NTHOC_Tong hop so lieu_Ke hoach 2012 theo doi (giai ngan 30.6.12) 5" xfId="19235"/>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3" xfId="19239"/>
    <cellStyle name="2_NTHOC_Tong hop so lieu_pvhung.skhdt 20117113152041 Danh muc cong trinh trong diem 2 4" xfId="19240"/>
    <cellStyle name="2_NTHOC_Tong hop so lieu_pvhung.skhdt 20117113152041 Danh muc cong trinh trong diem 3" xfId="19241"/>
    <cellStyle name="2_NTHOC_Tong hop so lieu_pvhung.skhdt 20117113152041 Danh muc cong trinh trong diem 4" xfId="19242"/>
    <cellStyle name="2_NTHOC_Tong hop so lieu_pvhung.skhdt 20117113152041 Danh muc cong trinh trong diem 5" xfId="19243"/>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3" xfId="19247"/>
    <cellStyle name="2_NTHOC_Tong hop so lieu_pvhung.skhdt 20117113152041 Danh muc cong trinh trong diem_BC von DTPT 6 thang 2012 2 4" xfId="19248"/>
    <cellStyle name="2_NTHOC_Tong hop so lieu_pvhung.skhdt 20117113152041 Danh muc cong trinh trong diem_BC von DTPT 6 thang 2012 3" xfId="19249"/>
    <cellStyle name="2_NTHOC_Tong hop so lieu_pvhung.skhdt 20117113152041 Danh muc cong trinh trong diem_BC von DTPT 6 thang 2012 4" xfId="19250"/>
    <cellStyle name="2_NTHOC_Tong hop so lieu_pvhung.skhdt 20117113152041 Danh muc cong trinh trong diem_BC von DTPT 6 thang 2012 5" xfId="19251"/>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3" xfId="19255"/>
    <cellStyle name="2_NTHOC_Tong hop so lieu_pvhung.skhdt 20117113152041 Danh muc cong trinh trong diem_Bieu du thao QD von ho tro co MT 2 4" xfId="19256"/>
    <cellStyle name="2_NTHOC_Tong hop so lieu_pvhung.skhdt 20117113152041 Danh muc cong trinh trong diem_Bieu du thao QD von ho tro co MT 3" xfId="19257"/>
    <cellStyle name="2_NTHOC_Tong hop so lieu_pvhung.skhdt 20117113152041 Danh muc cong trinh trong diem_Bieu du thao QD von ho tro co MT 4" xfId="19258"/>
    <cellStyle name="2_NTHOC_Tong hop so lieu_pvhung.skhdt 20117113152041 Danh muc cong trinh trong diem_Bieu du thao QD von ho tro co MT 5" xfId="19259"/>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3" xfId="19263"/>
    <cellStyle name="2_NTHOC_Tong hop so lieu_pvhung.skhdt 20117113152041 Danh muc cong trinh trong diem_Ke hoach 2012 (theo doi) 2 4" xfId="19264"/>
    <cellStyle name="2_NTHOC_Tong hop so lieu_pvhung.skhdt 20117113152041 Danh muc cong trinh trong diem_Ke hoach 2012 (theo doi) 3" xfId="19265"/>
    <cellStyle name="2_NTHOC_Tong hop so lieu_pvhung.skhdt 20117113152041 Danh muc cong trinh trong diem_Ke hoach 2012 (theo doi) 4" xfId="19266"/>
    <cellStyle name="2_NTHOC_Tong hop so lieu_pvhung.skhdt 20117113152041 Danh muc cong trinh trong diem_Ke hoach 2012 (theo doi) 5" xfId="19267"/>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5" xfId="19275"/>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3" xfId="19280"/>
    <cellStyle name="2_NTHOC_Tong hop theo doi von TPCP (BC) 2 4" xfId="19281"/>
    <cellStyle name="2_NTHOC_Tong hop theo doi von TPCP (BC) 3" xfId="19282"/>
    <cellStyle name="2_NTHOC_Tong hop theo doi von TPCP (BC) 4" xfId="19283"/>
    <cellStyle name="2_NTHOC_Tong hop theo doi von TPCP (BC) 5" xfId="19284"/>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3" xfId="19288"/>
    <cellStyle name="2_NTHOC_Tong hop theo doi von TPCP (BC)_BC von DTPT 6 thang 2012 2 4" xfId="19289"/>
    <cellStyle name="2_NTHOC_Tong hop theo doi von TPCP (BC)_BC von DTPT 6 thang 2012 3" xfId="19290"/>
    <cellStyle name="2_NTHOC_Tong hop theo doi von TPCP (BC)_BC von DTPT 6 thang 2012 4" xfId="19291"/>
    <cellStyle name="2_NTHOC_Tong hop theo doi von TPCP (BC)_BC von DTPT 6 thang 2012 5" xfId="19292"/>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3" xfId="19296"/>
    <cellStyle name="2_NTHOC_Tong hop theo doi von TPCP (BC)_Bieu du thao QD von ho tro co MT 2 4" xfId="19297"/>
    <cellStyle name="2_NTHOC_Tong hop theo doi von TPCP (BC)_Bieu du thao QD von ho tro co MT 3" xfId="19298"/>
    <cellStyle name="2_NTHOC_Tong hop theo doi von TPCP (BC)_Bieu du thao QD von ho tro co MT 4" xfId="19299"/>
    <cellStyle name="2_NTHOC_Tong hop theo doi von TPCP (BC)_Bieu du thao QD von ho tro co MT 5" xfId="19300"/>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3" xfId="19304"/>
    <cellStyle name="2_NTHOC_Tong hop theo doi von TPCP (BC)_Ke hoach 2012 (theo doi) 2 4" xfId="19305"/>
    <cellStyle name="2_NTHOC_Tong hop theo doi von TPCP (BC)_Ke hoach 2012 (theo doi) 3" xfId="19306"/>
    <cellStyle name="2_NTHOC_Tong hop theo doi von TPCP (BC)_Ke hoach 2012 (theo doi) 4" xfId="19307"/>
    <cellStyle name="2_NTHOC_Tong hop theo doi von TPCP (BC)_Ke hoach 2012 (theo doi) 5" xfId="19308"/>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3" xfId="19312"/>
    <cellStyle name="2_NTHOC_Tong hop theo doi von TPCP (BC)_Ke hoach 2012 theo doi (giai ngan 30.6.12) 2 4" xfId="19313"/>
    <cellStyle name="2_NTHOC_Tong hop theo doi von TPCP (BC)_Ke hoach 2012 theo doi (giai ngan 30.6.12) 3" xfId="19314"/>
    <cellStyle name="2_NTHOC_Tong hop theo doi von TPCP (BC)_Ke hoach 2012 theo doi (giai ngan 30.6.12) 4" xfId="19315"/>
    <cellStyle name="2_NTHOC_Tong hop theo doi von TPCP (BC)_Ke hoach 2012 theo doi (giai ngan 30.6.12) 5" xfId="19316"/>
    <cellStyle name="2_NTHOC_Tong hop theo doi von TPCP 10" xfId="19317"/>
    <cellStyle name="2_NTHOC_Tong hop theo doi von TPCP 10 2" xfId="19318"/>
    <cellStyle name="2_NTHOC_Tong hop theo doi von TPCP 10 3" xfId="19319"/>
    <cellStyle name="2_NTHOC_Tong hop theo doi von TPCP 10 4" xfId="19320"/>
    <cellStyle name="2_NTHOC_Tong hop theo doi von TPCP 11" xfId="19321"/>
    <cellStyle name="2_NTHOC_Tong hop theo doi von TPCP 11 2" xfId="19322"/>
    <cellStyle name="2_NTHOC_Tong hop theo doi von TPCP 11 3" xfId="19323"/>
    <cellStyle name="2_NTHOC_Tong hop theo doi von TPCP 11 4" xfId="19324"/>
    <cellStyle name="2_NTHOC_Tong hop theo doi von TPCP 12" xfId="19325"/>
    <cellStyle name="2_NTHOC_Tong hop theo doi von TPCP 13" xfId="19326"/>
    <cellStyle name="2_NTHOC_Tong hop theo doi von TPCP 14" xfId="19327"/>
    <cellStyle name="2_NTHOC_Tong hop theo doi von TPCP 2" xfId="19328"/>
    <cellStyle name="2_NTHOC_Tong hop theo doi von TPCP 2 2" xfId="19329"/>
    <cellStyle name="2_NTHOC_Tong hop theo doi von TPCP 2 3" xfId="19330"/>
    <cellStyle name="2_NTHOC_Tong hop theo doi von TPCP 2 4" xfId="19331"/>
    <cellStyle name="2_NTHOC_Tong hop theo doi von TPCP 3" xfId="19332"/>
    <cellStyle name="2_NTHOC_Tong hop theo doi von TPCP 3 2" xfId="19333"/>
    <cellStyle name="2_NTHOC_Tong hop theo doi von TPCP 3 3" xfId="19334"/>
    <cellStyle name="2_NTHOC_Tong hop theo doi von TPCP 3 4" xfId="19335"/>
    <cellStyle name="2_NTHOC_Tong hop theo doi von TPCP 4" xfId="19336"/>
    <cellStyle name="2_NTHOC_Tong hop theo doi von TPCP 4 2" xfId="19337"/>
    <cellStyle name="2_NTHOC_Tong hop theo doi von TPCP 4 3" xfId="19338"/>
    <cellStyle name="2_NTHOC_Tong hop theo doi von TPCP 4 4" xfId="19339"/>
    <cellStyle name="2_NTHOC_Tong hop theo doi von TPCP 5" xfId="19340"/>
    <cellStyle name="2_NTHOC_Tong hop theo doi von TPCP 5 2" xfId="19341"/>
    <cellStyle name="2_NTHOC_Tong hop theo doi von TPCP 5 3" xfId="19342"/>
    <cellStyle name="2_NTHOC_Tong hop theo doi von TPCP 5 4" xfId="19343"/>
    <cellStyle name="2_NTHOC_Tong hop theo doi von TPCP 6" xfId="19344"/>
    <cellStyle name="2_NTHOC_Tong hop theo doi von TPCP 6 2" xfId="19345"/>
    <cellStyle name="2_NTHOC_Tong hop theo doi von TPCP 6 3" xfId="19346"/>
    <cellStyle name="2_NTHOC_Tong hop theo doi von TPCP 6 4" xfId="19347"/>
    <cellStyle name="2_NTHOC_Tong hop theo doi von TPCP 7" xfId="19348"/>
    <cellStyle name="2_NTHOC_Tong hop theo doi von TPCP 7 2" xfId="19349"/>
    <cellStyle name="2_NTHOC_Tong hop theo doi von TPCP 7 3" xfId="19350"/>
    <cellStyle name="2_NTHOC_Tong hop theo doi von TPCP 7 4" xfId="19351"/>
    <cellStyle name="2_NTHOC_Tong hop theo doi von TPCP 8" xfId="19352"/>
    <cellStyle name="2_NTHOC_Tong hop theo doi von TPCP 8 2" xfId="19353"/>
    <cellStyle name="2_NTHOC_Tong hop theo doi von TPCP 8 3" xfId="19354"/>
    <cellStyle name="2_NTHOC_Tong hop theo doi von TPCP 8 4" xfId="19355"/>
    <cellStyle name="2_NTHOC_Tong hop theo doi von TPCP 9" xfId="19356"/>
    <cellStyle name="2_NTHOC_Tong hop theo doi von TPCP 9 2" xfId="19357"/>
    <cellStyle name="2_NTHOC_Tong hop theo doi von TPCP 9 3" xfId="19358"/>
    <cellStyle name="2_NTHOC_Tong hop theo doi von TPCP 9 4" xfId="19359"/>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3" xfId="19363"/>
    <cellStyle name="2_NTHOC_Tong hop theo doi von TPCP_BC von DTPT 6 thang 2012 2 4" xfId="19364"/>
    <cellStyle name="2_NTHOC_Tong hop theo doi von TPCP_BC von DTPT 6 thang 2012 3" xfId="19365"/>
    <cellStyle name="2_NTHOC_Tong hop theo doi von TPCP_BC von DTPT 6 thang 2012 4" xfId="19366"/>
    <cellStyle name="2_NTHOC_Tong hop theo doi von TPCP_BC von DTPT 6 thang 2012 5" xfId="19367"/>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3" xfId="19371"/>
    <cellStyle name="2_NTHOC_Tong hop theo doi von TPCP_Bieu du thao QD von ho tro co MT 2 4" xfId="19372"/>
    <cellStyle name="2_NTHOC_Tong hop theo doi von TPCP_Bieu du thao QD von ho tro co MT 3" xfId="19373"/>
    <cellStyle name="2_NTHOC_Tong hop theo doi von TPCP_Bieu du thao QD von ho tro co MT 4" xfId="19374"/>
    <cellStyle name="2_NTHOC_Tong hop theo doi von TPCP_Bieu du thao QD von ho tro co MT 5" xfId="19375"/>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3" xfId="19379"/>
    <cellStyle name="2_NTHOC_Tong hop theo doi von TPCP_Dang ky phan khai von ODA (gui Bo) 2 4" xfId="19380"/>
    <cellStyle name="2_NTHOC_Tong hop theo doi von TPCP_Dang ky phan khai von ODA (gui Bo) 3" xfId="19381"/>
    <cellStyle name="2_NTHOC_Tong hop theo doi von TPCP_Dang ky phan khai von ODA (gui Bo) 4" xfId="19382"/>
    <cellStyle name="2_NTHOC_Tong hop theo doi von TPCP_Dang ky phan khai von ODA (gui Bo) 5" xfId="19383"/>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3" xfId="19387"/>
    <cellStyle name="2_NTHOC_Tong hop theo doi von TPCP_Dang ky phan khai von ODA (gui Bo)_BC von DTPT 6 thang 2012 2 4" xfId="19388"/>
    <cellStyle name="2_NTHOC_Tong hop theo doi von TPCP_Dang ky phan khai von ODA (gui Bo)_BC von DTPT 6 thang 2012 3" xfId="19389"/>
    <cellStyle name="2_NTHOC_Tong hop theo doi von TPCP_Dang ky phan khai von ODA (gui Bo)_BC von DTPT 6 thang 2012 4" xfId="19390"/>
    <cellStyle name="2_NTHOC_Tong hop theo doi von TPCP_Dang ky phan khai von ODA (gui Bo)_BC von DTPT 6 thang 2012 5" xfId="19391"/>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3" xfId="19395"/>
    <cellStyle name="2_NTHOC_Tong hop theo doi von TPCP_Dang ky phan khai von ODA (gui Bo)_Bieu du thao QD von ho tro co MT 2 4" xfId="19396"/>
    <cellStyle name="2_NTHOC_Tong hop theo doi von TPCP_Dang ky phan khai von ODA (gui Bo)_Bieu du thao QD von ho tro co MT 3" xfId="19397"/>
    <cellStyle name="2_NTHOC_Tong hop theo doi von TPCP_Dang ky phan khai von ODA (gui Bo)_Bieu du thao QD von ho tro co MT 4" xfId="19398"/>
    <cellStyle name="2_NTHOC_Tong hop theo doi von TPCP_Dang ky phan khai von ODA (gui Bo)_Bieu du thao QD von ho tro co MT 5" xfId="19399"/>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3" xfId="19403"/>
    <cellStyle name="2_NTHOC_Tong hop theo doi von TPCP_Dang ky phan khai von ODA (gui Bo)_Ke hoach 2012 theo doi (giai ngan 30.6.12) 2 4" xfId="19404"/>
    <cellStyle name="2_NTHOC_Tong hop theo doi von TPCP_Dang ky phan khai von ODA (gui Bo)_Ke hoach 2012 theo doi (giai ngan 30.6.12) 3" xfId="19405"/>
    <cellStyle name="2_NTHOC_Tong hop theo doi von TPCP_Dang ky phan khai von ODA (gui Bo)_Ke hoach 2012 theo doi (giai ngan 30.6.12) 4" xfId="19406"/>
    <cellStyle name="2_NTHOC_Tong hop theo doi von TPCP_Dang ky phan khai von ODA (gui Bo)_Ke hoach 2012 theo doi (giai ngan 30.6.12) 5" xfId="19407"/>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3" xfId="19411"/>
    <cellStyle name="2_NTHOC_Tong hop theo doi von TPCP_Ke hoach 2012 (theo doi) 2 4" xfId="19412"/>
    <cellStyle name="2_NTHOC_Tong hop theo doi von TPCP_Ke hoach 2012 (theo doi) 3" xfId="19413"/>
    <cellStyle name="2_NTHOC_Tong hop theo doi von TPCP_Ke hoach 2012 (theo doi) 4" xfId="19414"/>
    <cellStyle name="2_NTHOC_Tong hop theo doi von TPCP_Ke hoach 2012 (theo doi) 5" xfId="19415"/>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3" xfId="19419"/>
    <cellStyle name="2_NTHOC_Tong hop theo doi von TPCP_Ke hoach 2012 theo doi (giai ngan 30.6.12) 2 4" xfId="19420"/>
    <cellStyle name="2_NTHOC_Tong hop theo doi von TPCP_Ke hoach 2012 theo doi (giai ngan 30.6.12) 3" xfId="19421"/>
    <cellStyle name="2_NTHOC_Tong hop theo doi von TPCP_Ke hoach 2012 theo doi (giai ngan 30.6.12) 4" xfId="19422"/>
    <cellStyle name="2_NTHOC_Tong hop theo doi von TPCP_Ke hoach 2012 theo doi (giai ngan 30.6.12) 5" xfId="19423"/>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5" xfId="19431"/>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3" xfId="19436"/>
    <cellStyle name="2_pvhung.skhdt 20117113152041 Danh muc cong trinh trong diem 2 2 4" xfId="19437"/>
    <cellStyle name="2_pvhung.skhdt 20117113152041 Danh muc cong trinh trong diem 2 3" xfId="19438"/>
    <cellStyle name="2_pvhung.skhdt 20117113152041 Danh muc cong trinh trong diem 2 4" xfId="19439"/>
    <cellStyle name="2_pvhung.skhdt 20117113152041 Danh muc cong trinh trong diem 2 5" xfId="19440"/>
    <cellStyle name="2_pvhung.skhdt 20117113152041 Danh muc cong trinh trong diem 3" xfId="19441"/>
    <cellStyle name="2_pvhung.skhdt 20117113152041 Danh muc cong trinh trong diem 3 2" xfId="19442"/>
    <cellStyle name="2_pvhung.skhdt 20117113152041 Danh muc cong trinh trong diem 3 3" xfId="19443"/>
    <cellStyle name="2_pvhung.skhdt 20117113152041 Danh muc cong trinh trong diem 3 4" xfId="19444"/>
    <cellStyle name="2_pvhung.skhdt 20117113152041 Danh muc cong trinh trong diem 4" xfId="19445"/>
    <cellStyle name="2_pvhung.skhdt 20117113152041 Danh muc cong trinh trong diem 5" xfId="19446"/>
    <cellStyle name="2_pvhung.skhdt 20117113152041 Danh muc cong trinh trong diem 6" xfId="19447"/>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3" xfId="19452"/>
    <cellStyle name="2_pvhung.skhdt 20117113152041 Danh muc cong trinh trong diem_BC von DTPT 6 thang 2012 2 2 4" xfId="19453"/>
    <cellStyle name="2_pvhung.skhdt 20117113152041 Danh muc cong trinh trong diem_BC von DTPT 6 thang 2012 2 3" xfId="19454"/>
    <cellStyle name="2_pvhung.skhdt 20117113152041 Danh muc cong trinh trong diem_BC von DTPT 6 thang 2012 2 4" xfId="19455"/>
    <cellStyle name="2_pvhung.skhdt 20117113152041 Danh muc cong trinh trong diem_BC von DTPT 6 thang 2012 2 5" xfId="19456"/>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3" xfId="19459"/>
    <cellStyle name="2_pvhung.skhdt 20117113152041 Danh muc cong trinh trong diem_BC von DTPT 6 thang 2012 3 4" xfId="19460"/>
    <cellStyle name="2_pvhung.skhdt 20117113152041 Danh muc cong trinh trong diem_BC von DTPT 6 thang 2012 4" xfId="19461"/>
    <cellStyle name="2_pvhung.skhdt 20117113152041 Danh muc cong trinh trong diem_BC von DTPT 6 thang 2012 5" xfId="19462"/>
    <cellStyle name="2_pvhung.skhdt 20117113152041 Danh muc cong trinh trong diem_BC von DTPT 6 thang 2012 6" xfId="19463"/>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3" xfId="19468"/>
    <cellStyle name="2_pvhung.skhdt 20117113152041 Danh muc cong trinh trong diem_Bieu du thao QD von ho tro co MT 2 2 4" xfId="19469"/>
    <cellStyle name="2_pvhung.skhdt 20117113152041 Danh muc cong trinh trong diem_Bieu du thao QD von ho tro co MT 2 3" xfId="19470"/>
    <cellStyle name="2_pvhung.skhdt 20117113152041 Danh muc cong trinh trong diem_Bieu du thao QD von ho tro co MT 2 4" xfId="19471"/>
    <cellStyle name="2_pvhung.skhdt 20117113152041 Danh muc cong trinh trong diem_Bieu du thao QD von ho tro co MT 2 5" xfId="19472"/>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3" xfId="19475"/>
    <cellStyle name="2_pvhung.skhdt 20117113152041 Danh muc cong trinh trong diem_Bieu du thao QD von ho tro co MT 3 4" xfId="19476"/>
    <cellStyle name="2_pvhung.skhdt 20117113152041 Danh muc cong trinh trong diem_Bieu du thao QD von ho tro co MT 4" xfId="19477"/>
    <cellStyle name="2_pvhung.skhdt 20117113152041 Danh muc cong trinh trong diem_Bieu du thao QD von ho tro co MT 5" xfId="19478"/>
    <cellStyle name="2_pvhung.skhdt 20117113152041 Danh muc cong trinh trong diem_Bieu du thao QD von ho tro co MT 6" xfId="19479"/>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3" xfId="19484"/>
    <cellStyle name="2_pvhung.skhdt 20117113152041 Danh muc cong trinh trong diem_Ke hoach 2012 (theo doi) 2 2 4" xfId="19485"/>
    <cellStyle name="2_pvhung.skhdt 20117113152041 Danh muc cong trinh trong diem_Ke hoach 2012 (theo doi) 2 3" xfId="19486"/>
    <cellStyle name="2_pvhung.skhdt 20117113152041 Danh muc cong trinh trong diem_Ke hoach 2012 (theo doi) 2 4" xfId="19487"/>
    <cellStyle name="2_pvhung.skhdt 20117113152041 Danh muc cong trinh trong diem_Ke hoach 2012 (theo doi) 2 5" xfId="19488"/>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3" xfId="19491"/>
    <cellStyle name="2_pvhung.skhdt 20117113152041 Danh muc cong trinh trong diem_Ke hoach 2012 (theo doi) 3 4" xfId="19492"/>
    <cellStyle name="2_pvhung.skhdt 20117113152041 Danh muc cong trinh trong diem_Ke hoach 2012 (theo doi) 4" xfId="19493"/>
    <cellStyle name="2_pvhung.skhdt 20117113152041 Danh muc cong trinh trong diem_Ke hoach 2012 (theo doi) 5" xfId="19494"/>
    <cellStyle name="2_pvhung.skhdt 20117113152041 Danh muc cong trinh trong diem_Ke hoach 2012 (theo doi) 6" xfId="19495"/>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3" xfId="19500"/>
    <cellStyle name="2_pvhung.skhdt 20117113152041 Danh muc cong trinh trong diem_Ke hoach 2012 theo doi (giai ngan 30.6.12) 2 2 4" xfId="19501"/>
    <cellStyle name="2_pvhung.skhdt 20117113152041 Danh muc cong trinh trong diem_Ke hoach 2012 theo doi (giai ngan 30.6.12) 2 3" xfId="19502"/>
    <cellStyle name="2_pvhung.skhdt 20117113152041 Danh muc cong trinh trong diem_Ke hoach 2012 theo doi (giai ngan 30.6.12) 2 4" xfId="19503"/>
    <cellStyle name="2_pvhung.skhdt 20117113152041 Danh muc cong trinh trong diem_Ke hoach 2012 theo doi (giai ngan 30.6.12) 2 5" xfId="19504"/>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3" xfId="19507"/>
    <cellStyle name="2_pvhung.skhdt 20117113152041 Danh muc cong trinh trong diem_Ke hoach 2012 theo doi (giai ngan 30.6.12) 3 4" xfId="19508"/>
    <cellStyle name="2_pvhung.skhdt 20117113152041 Danh muc cong trinh trong diem_Ke hoach 2012 theo doi (giai ngan 30.6.12) 4" xfId="19509"/>
    <cellStyle name="2_pvhung.skhdt 20117113152041 Danh muc cong trinh trong diem_Ke hoach 2012 theo doi (giai ngan 30.6.12) 5" xfId="19510"/>
    <cellStyle name="2_pvhung.skhdt 20117113152041 Danh muc cong trinh trong diem_Ke hoach 2012 theo doi (giai ngan 30.6.12) 6" xfId="19511"/>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3" xfId="19516"/>
    <cellStyle name="2_Ra soat KH 2009 (chinh thuc o nha) 2 4" xfId="19517"/>
    <cellStyle name="2_Ra soat KH 2009 (chinh thuc o nha) 3" xfId="19518"/>
    <cellStyle name="2_Ra soat KH 2009 (chinh thuc o nha) 4" xfId="19519"/>
    <cellStyle name="2_Ra soat KH 2009 (chinh thuc o nha) 5" xfId="19520"/>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3" xfId="19524"/>
    <cellStyle name="2_Ra soat KH 2009 (chinh thuc o nha)_BC von DTPT 6 thang 2012 2 4" xfId="19525"/>
    <cellStyle name="2_Ra soat KH 2009 (chinh thuc o nha)_BC von DTPT 6 thang 2012 3" xfId="19526"/>
    <cellStyle name="2_Ra soat KH 2009 (chinh thuc o nha)_BC von DTPT 6 thang 2012 4" xfId="19527"/>
    <cellStyle name="2_Ra soat KH 2009 (chinh thuc o nha)_BC von DTPT 6 thang 2012 5" xfId="19528"/>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3" xfId="19532"/>
    <cellStyle name="2_Ra soat KH 2009 (chinh thuc o nha)_Bieu du thao QD von ho tro co MT 2 4" xfId="19533"/>
    <cellStyle name="2_Ra soat KH 2009 (chinh thuc o nha)_Bieu du thao QD von ho tro co MT 3" xfId="19534"/>
    <cellStyle name="2_Ra soat KH 2009 (chinh thuc o nha)_Bieu du thao QD von ho tro co MT 4" xfId="19535"/>
    <cellStyle name="2_Ra soat KH 2009 (chinh thuc o nha)_Bieu du thao QD von ho tro co MT 5" xfId="19536"/>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3" xfId="19540"/>
    <cellStyle name="2_Ra soat KH 2009 (chinh thuc o nha)_Ke hoach 2012 (theo doi) 2 4" xfId="19541"/>
    <cellStyle name="2_Ra soat KH 2009 (chinh thuc o nha)_Ke hoach 2012 (theo doi) 3" xfId="19542"/>
    <cellStyle name="2_Ra soat KH 2009 (chinh thuc o nha)_Ke hoach 2012 (theo doi) 4" xfId="19543"/>
    <cellStyle name="2_Ra soat KH 2009 (chinh thuc o nha)_Ke hoach 2012 (theo doi) 5" xfId="19544"/>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3" xfId="19548"/>
    <cellStyle name="2_Ra soat KH 2009 (chinh thuc o nha)_Ke hoach 2012 theo doi (giai ngan 30.6.12) 2 4" xfId="19549"/>
    <cellStyle name="2_Ra soat KH 2009 (chinh thuc o nha)_Ke hoach 2012 theo doi (giai ngan 30.6.12) 3" xfId="19550"/>
    <cellStyle name="2_Ra soat KH 2009 (chinh thuc o nha)_Ke hoach 2012 theo doi (giai ngan 30.6.12) 4" xfId="19551"/>
    <cellStyle name="2_Ra soat KH 2009 (chinh thuc o nha)_Ke hoach 2012 theo doi (giai ngan 30.6.12) 5" xfId="19552"/>
    <cellStyle name="2_Tong hop so lieu" xfId="19553"/>
    <cellStyle name="2_Tong hop so lieu 2" xfId="19554"/>
    <cellStyle name="2_Tong hop so lieu 2 2" xfId="19555"/>
    <cellStyle name="2_Tong hop so lieu 2 3" xfId="19556"/>
    <cellStyle name="2_Tong hop so lieu 2 4" xfId="19557"/>
    <cellStyle name="2_Tong hop so lieu 3" xfId="19558"/>
    <cellStyle name="2_Tong hop so lieu 4" xfId="19559"/>
    <cellStyle name="2_Tong hop so lieu 5" xfId="19560"/>
    <cellStyle name="2_Tong hop so lieu_BC cong trinh trong diem" xfId="19561"/>
    <cellStyle name="2_Tong hop so lieu_BC cong trinh trong diem 2" xfId="19562"/>
    <cellStyle name="2_Tong hop so lieu_BC cong trinh trong diem 2 2" xfId="19563"/>
    <cellStyle name="2_Tong hop so lieu_BC cong trinh trong diem 2 3" xfId="19564"/>
    <cellStyle name="2_Tong hop so lieu_BC cong trinh trong diem 2 4" xfId="19565"/>
    <cellStyle name="2_Tong hop so lieu_BC cong trinh trong diem 3" xfId="19566"/>
    <cellStyle name="2_Tong hop so lieu_BC cong trinh trong diem 4" xfId="19567"/>
    <cellStyle name="2_Tong hop so lieu_BC cong trinh trong diem 5" xfId="19568"/>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3" xfId="19572"/>
    <cellStyle name="2_Tong hop so lieu_BC cong trinh trong diem_BC von DTPT 6 thang 2012 2 4" xfId="19573"/>
    <cellStyle name="2_Tong hop so lieu_BC cong trinh trong diem_BC von DTPT 6 thang 2012 3" xfId="19574"/>
    <cellStyle name="2_Tong hop so lieu_BC cong trinh trong diem_BC von DTPT 6 thang 2012 4" xfId="19575"/>
    <cellStyle name="2_Tong hop so lieu_BC cong trinh trong diem_BC von DTPT 6 thang 2012 5" xfId="19576"/>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3" xfId="19580"/>
    <cellStyle name="2_Tong hop so lieu_BC cong trinh trong diem_Bieu du thao QD von ho tro co MT 2 4" xfId="19581"/>
    <cellStyle name="2_Tong hop so lieu_BC cong trinh trong diem_Bieu du thao QD von ho tro co MT 3" xfId="19582"/>
    <cellStyle name="2_Tong hop so lieu_BC cong trinh trong diem_Bieu du thao QD von ho tro co MT 4" xfId="19583"/>
    <cellStyle name="2_Tong hop so lieu_BC cong trinh trong diem_Bieu du thao QD von ho tro co MT 5" xfId="19584"/>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3" xfId="19588"/>
    <cellStyle name="2_Tong hop so lieu_BC cong trinh trong diem_Ke hoach 2012 (theo doi) 2 4" xfId="19589"/>
    <cellStyle name="2_Tong hop so lieu_BC cong trinh trong diem_Ke hoach 2012 (theo doi) 3" xfId="19590"/>
    <cellStyle name="2_Tong hop so lieu_BC cong trinh trong diem_Ke hoach 2012 (theo doi) 4" xfId="19591"/>
    <cellStyle name="2_Tong hop so lieu_BC cong trinh trong diem_Ke hoach 2012 (theo doi) 5" xfId="19592"/>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3" xfId="19596"/>
    <cellStyle name="2_Tong hop so lieu_BC cong trinh trong diem_Ke hoach 2012 theo doi (giai ngan 30.6.12) 2 4" xfId="19597"/>
    <cellStyle name="2_Tong hop so lieu_BC cong trinh trong diem_Ke hoach 2012 theo doi (giai ngan 30.6.12) 3" xfId="19598"/>
    <cellStyle name="2_Tong hop so lieu_BC cong trinh trong diem_Ke hoach 2012 theo doi (giai ngan 30.6.12) 4" xfId="19599"/>
    <cellStyle name="2_Tong hop so lieu_BC cong trinh trong diem_Ke hoach 2012 theo doi (giai ngan 30.6.12) 5" xfId="19600"/>
    <cellStyle name="2_Tong hop so lieu_BC von DTPT 6 thang 2012" xfId="19601"/>
    <cellStyle name="2_Tong hop so lieu_BC von DTPT 6 thang 2012 2" xfId="19602"/>
    <cellStyle name="2_Tong hop so lieu_BC von DTPT 6 thang 2012 2 2" xfId="19603"/>
    <cellStyle name="2_Tong hop so lieu_BC von DTPT 6 thang 2012 2 3" xfId="19604"/>
    <cellStyle name="2_Tong hop so lieu_BC von DTPT 6 thang 2012 2 4" xfId="19605"/>
    <cellStyle name="2_Tong hop so lieu_BC von DTPT 6 thang 2012 3" xfId="19606"/>
    <cellStyle name="2_Tong hop so lieu_BC von DTPT 6 thang 2012 4" xfId="19607"/>
    <cellStyle name="2_Tong hop so lieu_BC von DTPT 6 thang 2012 5" xfId="19608"/>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3" xfId="19612"/>
    <cellStyle name="2_Tong hop so lieu_Bieu du thao QD von ho tro co MT 2 4" xfId="19613"/>
    <cellStyle name="2_Tong hop so lieu_Bieu du thao QD von ho tro co MT 3" xfId="19614"/>
    <cellStyle name="2_Tong hop so lieu_Bieu du thao QD von ho tro co MT 4" xfId="19615"/>
    <cellStyle name="2_Tong hop so lieu_Bieu du thao QD von ho tro co MT 5" xfId="19616"/>
    <cellStyle name="2_Tong hop so lieu_Ke hoach 2012 (theo doi)" xfId="19617"/>
    <cellStyle name="2_Tong hop so lieu_Ke hoach 2012 (theo doi) 2" xfId="19618"/>
    <cellStyle name="2_Tong hop so lieu_Ke hoach 2012 (theo doi) 2 2" xfId="19619"/>
    <cellStyle name="2_Tong hop so lieu_Ke hoach 2012 (theo doi) 2 3" xfId="19620"/>
    <cellStyle name="2_Tong hop so lieu_Ke hoach 2012 (theo doi) 2 4" xfId="19621"/>
    <cellStyle name="2_Tong hop so lieu_Ke hoach 2012 (theo doi) 3" xfId="19622"/>
    <cellStyle name="2_Tong hop so lieu_Ke hoach 2012 (theo doi) 4" xfId="19623"/>
    <cellStyle name="2_Tong hop so lieu_Ke hoach 2012 (theo doi) 5" xfId="19624"/>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3" xfId="19628"/>
    <cellStyle name="2_Tong hop so lieu_Ke hoach 2012 theo doi (giai ngan 30.6.12) 2 4" xfId="19629"/>
    <cellStyle name="2_Tong hop so lieu_Ke hoach 2012 theo doi (giai ngan 30.6.12) 3" xfId="19630"/>
    <cellStyle name="2_Tong hop so lieu_Ke hoach 2012 theo doi (giai ngan 30.6.12) 4" xfId="19631"/>
    <cellStyle name="2_Tong hop so lieu_Ke hoach 2012 theo doi (giai ngan 30.6.12) 5" xfId="19632"/>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3" xfId="19636"/>
    <cellStyle name="2_Tong hop so lieu_pvhung.skhdt 20117113152041 Danh muc cong trinh trong diem 2 4" xfId="19637"/>
    <cellStyle name="2_Tong hop so lieu_pvhung.skhdt 20117113152041 Danh muc cong trinh trong diem 3" xfId="19638"/>
    <cellStyle name="2_Tong hop so lieu_pvhung.skhdt 20117113152041 Danh muc cong trinh trong diem 4" xfId="19639"/>
    <cellStyle name="2_Tong hop so lieu_pvhung.skhdt 20117113152041 Danh muc cong trinh trong diem 5" xfId="19640"/>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3" xfId="19644"/>
    <cellStyle name="2_Tong hop so lieu_pvhung.skhdt 20117113152041 Danh muc cong trinh trong diem_BC von DTPT 6 thang 2012 2 4" xfId="19645"/>
    <cellStyle name="2_Tong hop so lieu_pvhung.skhdt 20117113152041 Danh muc cong trinh trong diem_BC von DTPT 6 thang 2012 3" xfId="19646"/>
    <cellStyle name="2_Tong hop so lieu_pvhung.skhdt 20117113152041 Danh muc cong trinh trong diem_BC von DTPT 6 thang 2012 4" xfId="19647"/>
    <cellStyle name="2_Tong hop so lieu_pvhung.skhdt 20117113152041 Danh muc cong trinh trong diem_BC von DTPT 6 thang 2012 5" xfId="19648"/>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3" xfId="19652"/>
    <cellStyle name="2_Tong hop so lieu_pvhung.skhdt 20117113152041 Danh muc cong trinh trong diem_Bieu du thao QD von ho tro co MT 2 4" xfId="19653"/>
    <cellStyle name="2_Tong hop so lieu_pvhung.skhdt 20117113152041 Danh muc cong trinh trong diem_Bieu du thao QD von ho tro co MT 3" xfId="19654"/>
    <cellStyle name="2_Tong hop so lieu_pvhung.skhdt 20117113152041 Danh muc cong trinh trong diem_Bieu du thao QD von ho tro co MT 4" xfId="19655"/>
    <cellStyle name="2_Tong hop so lieu_pvhung.skhdt 20117113152041 Danh muc cong trinh trong diem_Bieu du thao QD von ho tro co MT 5" xfId="19656"/>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3" xfId="19660"/>
    <cellStyle name="2_Tong hop so lieu_pvhung.skhdt 20117113152041 Danh muc cong trinh trong diem_Ke hoach 2012 (theo doi) 2 4" xfId="19661"/>
    <cellStyle name="2_Tong hop so lieu_pvhung.skhdt 20117113152041 Danh muc cong trinh trong diem_Ke hoach 2012 (theo doi) 3" xfId="19662"/>
    <cellStyle name="2_Tong hop so lieu_pvhung.skhdt 20117113152041 Danh muc cong trinh trong diem_Ke hoach 2012 (theo doi) 4" xfId="19663"/>
    <cellStyle name="2_Tong hop so lieu_pvhung.skhdt 20117113152041 Danh muc cong trinh trong diem_Ke hoach 2012 (theo doi) 5" xfId="19664"/>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3" xfId="19668"/>
    <cellStyle name="2_Tong hop so lieu_pvhung.skhdt 20117113152041 Danh muc cong trinh trong diem_Ke hoach 2012 theo doi (giai ngan 30.6.12) 2 4" xfId="19669"/>
    <cellStyle name="2_Tong hop so lieu_pvhung.skhdt 20117113152041 Danh muc cong trinh trong diem_Ke hoach 2012 theo doi (giai ngan 30.6.12) 3" xfId="19670"/>
    <cellStyle name="2_Tong hop so lieu_pvhung.skhdt 20117113152041 Danh muc cong trinh trong diem_Ke hoach 2012 theo doi (giai ngan 30.6.12) 4" xfId="19671"/>
    <cellStyle name="2_Tong hop so lieu_pvhung.skhdt 20117113152041 Danh muc cong trinh trong diem_Ke hoach 2012 theo doi (giai ngan 30.6.12) 5" xfId="19672"/>
    <cellStyle name="2_Tong hop theo doi von TPCP" xfId="19673"/>
    <cellStyle name="2_Tong hop theo doi von TPCP (BC)" xfId="19674"/>
    <cellStyle name="2_Tong hop theo doi von TPCP (BC) 2" xfId="19675"/>
    <cellStyle name="2_Tong hop theo doi von TPCP (BC) 2 2" xfId="19676"/>
    <cellStyle name="2_Tong hop theo doi von TPCP (BC) 2 3" xfId="19677"/>
    <cellStyle name="2_Tong hop theo doi von TPCP (BC) 2 4" xfId="19678"/>
    <cellStyle name="2_Tong hop theo doi von TPCP (BC) 3" xfId="19679"/>
    <cellStyle name="2_Tong hop theo doi von TPCP (BC) 4" xfId="19680"/>
    <cellStyle name="2_Tong hop theo doi von TPCP (BC) 5" xfId="19681"/>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3" xfId="19685"/>
    <cellStyle name="2_Tong hop theo doi von TPCP (BC)_BC von DTPT 6 thang 2012 2 4" xfId="19686"/>
    <cellStyle name="2_Tong hop theo doi von TPCP (BC)_BC von DTPT 6 thang 2012 3" xfId="19687"/>
    <cellStyle name="2_Tong hop theo doi von TPCP (BC)_BC von DTPT 6 thang 2012 4" xfId="19688"/>
    <cellStyle name="2_Tong hop theo doi von TPCP (BC)_BC von DTPT 6 thang 2012 5" xfId="19689"/>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3" xfId="19693"/>
    <cellStyle name="2_Tong hop theo doi von TPCP (BC)_Bieu du thao QD von ho tro co MT 2 4" xfId="19694"/>
    <cellStyle name="2_Tong hop theo doi von TPCP (BC)_Bieu du thao QD von ho tro co MT 3" xfId="19695"/>
    <cellStyle name="2_Tong hop theo doi von TPCP (BC)_Bieu du thao QD von ho tro co MT 4" xfId="19696"/>
    <cellStyle name="2_Tong hop theo doi von TPCP (BC)_Bieu du thao QD von ho tro co MT 5" xfId="19697"/>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3" xfId="19701"/>
    <cellStyle name="2_Tong hop theo doi von TPCP (BC)_Ke hoach 2012 (theo doi) 2 4" xfId="19702"/>
    <cellStyle name="2_Tong hop theo doi von TPCP (BC)_Ke hoach 2012 (theo doi) 3" xfId="19703"/>
    <cellStyle name="2_Tong hop theo doi von TPCP (BC)_Ke hoach 2012 (theo doi) 4" xfId="19704"/>
    <cellStyle name="2_Tong hop theo doi von TPCP (BC)_Ke hoach 2012 (theo doi) 5" xfId="19705"/>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3" xfId="19709"/>
    <cellStyle name="2_Tong hop theo doi von TPCP (BC)_Ke hoach 2012 theo doi (giai ngan 30.6.12) 2 4" xfId="19710"/>
    <cellStyle name="2_Tong hop theo doi von TPCP (BC)_Ke hoach 2012 theo doi (giai ngan 30.6.12) 3" xfId="19711"/>
    <cellStyle name="2_Tong hop theo doi von TPCP (BC)_Ke hoach 2012 theo doi (giai ngan 30.6.12) 4" xfId="19712"/>
    <cellStyle name="2_Tong hop theo doi von TPCP (BC)_Ke hoach 2012 theo doi (giai ngan 30.6.12) 5" xfId="19713"/>
    <cellStyle name="2_Tong hop theo doi von TPCP 10" xfId="19714"/>
    <cellStyle name="2_Tong hop theo doi von TPCP 10 2" xfId="19715"/>
    <cellStyle name="2_Tong hop theo doi von TPCP 10 3" xfId="19716"/>
    <cellStyle name="2_Tong hop theo doi von TPCP 10 4" xfId="19717"/>
    <cellStyle name="2_Tong hop theo doi von TPCP 11" xfId="19718"/>
    <cellStyle name="2_Tong hop theo doi von TPCP 11 2" xfId="19719"/>
    <cellStyle name="2_Tong hop theo doi von TPCP 11 3" xfId="19720"/>
    <cellStyle name="2_Tong hop theo doi von TPCP 11 4" xfId="19721"/>
    <cellStyle name="2_Tong hop theo doi von TPCP 12" xfId="19722"/>
    <cellStyle name="2_Tong hop theo doi von TPCP 13" xfId="19723"/>
    <cellStyle name="2_Tong hop theo doi von TPCP 14" xfId="19724"/>
    <cellStyle name="2_Tong hop theo doi von TPCP 2" xfId="19725"/>
    <cellStyle name="2_Tong hop theo doi von TPCP 2 2" xfId="19726"/>
    <cellStyle name="2_Tong hop theo doi von TPCP 2 3" xfId="19727"/>
    <cellStyle name="2_Tong hop theo doi von TPCP 2 4" xfId="19728"/>
    <cellStyle name="2_Tong hop theo doi von TPCP 3" xfId="19729"/>
    <cellStyle name="2_Tong hop theo doi von TPCP 3 2" xfId="19730"/>
    <cellStyle name="2_Tong hop theo doi von TPCP 3 3" xfId="19731"/>
    <cellStyle name="2_Tong hop theo doi von TPCP 3 4" xfId="19732"/>
    <cellStyle name="2_Tong hop theo doi von TPCP 4" xfId="19733"/>
    <cellStyle name="2_Tong hop theo doi von TPCP 4 2" xfId="19734"/>
    <cellStyle name="2_Tong hop theo doi von TPCP 4 3" xfId="19735"/>
    <cellStyle name="2_Tong hop theo doi von TPCP 4 4" xfId="19736"/>
    <cellStyle name="2_Tong hop theo doi von TPCP 5" xfId="19737"/>
    <cellStyle name="2_Tong hop theo doi von TPCP 5 2" xfId="19738"/>
    <cellStyle name="2_Tong hop theo doi von TPCP 5 3" xfId="19739"/>
    <cellStyle name="2_Tong hop theo doi von TPCP 5 4" xfId="19740"/>
    <cellStyle name="2_Tong hop theo doi von TPCP 6" xfId="19741"/>
    <cellStyle name="2_Tong hop theo doi von TPCP 6 2" xfId="19742"/>
    <cellStyle name="2_Tong hop theo doi von TPCP 6 3" xfId="19743"/>
    <cellStyle name="2_Tong hop theo doi von TPCP 6 4" xfId="19744"/>
    <cellStyle name="2_Tong hop theo doi von TPCP 7" xfId="19745"/>
    <cellStyle name="2_Tong hop theo doi von TPCP 7 2" xfId="19746"/>
    <cellStyle name="2_Tong hop theo doi von TPCP 7 3" xfId="19747"/>
    <cellStyle name="2_Tong hop theo doi von TPCP 7 4" xfId="19748"/>
    <cellStyle name="2_Tong hop theo doi von TPCP 8" xfId="19749"/>
    <cellStyle name="2_Tong hop theo doi von TPCP 8 2" xfId="19750"/>
    <cellStyle name="2_Tong hop theo doi von TPCP 8 3" xfId="19751"/>
    <cellStyle name="2_Tong hop theo doi von TPCP 8 4" xfId="19752"/>
    <cellStyle name="2_Tong hop theo doi von TPCP 9" xfId="19753"/>
    <cellStyle name="2_Tong hop theo doi von TPCP 9 2" xfId="19754"/>
    <cellStyle name="2_Tong hop theo doi von TPCP 9 3" xfId="19755"/>
    <cellStyle name="2_Tong hop theo doi von TPCP 9 4" xfId="19756"/>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3" xfId="19760"/>
    <cellStyle name="2_Tong hop theo doi von TPCP_BC von DTPT 6 thang 2012 2 4" xfId="19761"/>
    <cellStyle name="2_Tong hop theo doi von TPCP_BC von DTPT 6 thang 2012 3" xfId="19762"/>
    <cellStyle name="2_Tong hop theo doi von TPCP_BC von DTPT 6 thang 2012 4" xfId="19763"/>
    <cellStyle name="2_Tong hop theo doi von TPCP_BC von DTPT 6 thang 2012 5" xfId="19764"/>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3" xfId="19768"/>
    <cellStyle name="2_Tong hop theo doi von TPCP_Bieu du thao QD von ho tro co MT 2 4" xfId="19769"/>
    <cellStyle name="2_Tong hop theo doi von TPCP_Bieu du thao QD von ho tro co MT 3" xfId="19770"/>
    <cellStyle name="2_Tong hop theo doi von TPCP_Bieu du thao QD von ho tro co MT 4" xfId="19771"/>
    <cellStyle name="2_Tong hop theo doi von TPCP_Bieu du thao QD von ho tro co MT 5" xfId="19772"/>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3" xfId="19776"/>
    <cellStyle name="2_Tong hop theo doi von TPCP_Dang ky phan khai von ODA (gui Bo) 2 4" xfId="19777"/>
    <cellStyle name="2_Tong hop theo doi von TPCP_Dang ky phan khai von ODA (gui Bo) 3" xfId="19778"/>
    <cellStyle name="2_Tong hop theo doi von TPCP_Dang ky phan khai von ODA (gui Bo) 4" xfId="19779"/>
    <cellStyle name="2_Tong hop theo doi von TPCP_Dang ky phan khai von ODA (gui Bo) 5" xfId="19780"/>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3" xfId="19784"/>
    <cellStyle name="2_Tong hop theo doi von TPCP_Dang ky phan khai von ODA (gui Bo)_BC von DTPT 6 thang 2012 2 4" xfId="19785"/>
    <cellStyle name="2_Tong hop theo doi von TPCP_Dang ky phan khai von ODA (gui Bo)_BC von DTPT 6 thang 2012 3" xfId="19786"/>
    <cellStyle name="2_Tong hop theo doi von TPCP_Dang ky phan khai von ODA (gui Bo)_BC von DTPT 6 thang 2012 4" xfId="19787"/>
    <cellStyle name="2_Tong hop theo doi von TPCP_Dang ky phan khai von ODA (gui Bo)_BC von DTPT 6 thang 2012 5" xfId="19788"/>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3" xfId="19792"/>
    <cellStyle name="2_Tong hop theo doi von TPCP_Dang ky phan khai von ODA (gui Bo)_Bieu du thao QD von ho tro co MT 2 4" xfId="19793"/>
    <cellStyle name="2_Tong hop theo doi von TPCP_Dang ky phan khai von ODA (gui Bo)_Bieu du thao QD von ho tro co MT 3" xfId="19794"/>
    <cellStyle name="2_Tong hop theo doi von TPCP_Dang ky phan khai von ODA (gui Bo)_Bieu du thao QD von ho tro co MT 4" xfId="19795"/>
    <cellStyle name="2_Tong hop theo doi von TPCP_Dang ky phan khai von ODA (gui Bo)_Bieu du thao QD von ho tro co MT 5" xfId="19796"/>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3" xfId="19800"/>
    <cellStyle name="2_Tong hop theo doi von TPCP_Dang ky phan khai von ODA (gui Bo)_Ke hoach 2012 theo doi (giai ngan 30.6.12) 2 4" xfId="19801"/>
    <cellStyle name="2_Tong hop theo doi von TPCP_Dang ky phan khai von ODA (gui Bo)_Ke hoach 2012 theo doi (giai ngan 30.6.12) 3" xfId="19802"/>
    <cellStyle name="2_Tong hop theo doi von TPCP_Dang ky phan khai von ODA (gui Bo)_Ke hoach 2012 theo doi (giai ngan 30.6.12) 4" xfId="19803"/>
    <cellStyle name="2_Tong hop theo doi von TPCP_Dang ky phan khai von ODA (gui Bo)_Ke hoach 2012 theo doi (giai ngan 30.6.12) 5" xfId="19804"/>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3" xfId="19808"/>
    <cellStyle name="2_Tong hop theo doi von TPCP_Ke hoach 2012 (theo doi) 2 4" xfId="19809"/>
    <cellStyle name="2_Tong hop theo doi von TPCP_Ke hoach 2012 (theo doi) 3" xfId="19810"/>
    <cellStyle name="2_Tong hop theo doi von TPCP_Ke hoach 2012 (theo doi) 4" xfId="19811"/>
    <cellStyle name="2_Tong hop theo doi von TPCP_Ke hoach 2012 (theo doi) 5" xfId="19812"/>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3" xfId="19816"/>
    <cellStyle name="2_Tong hop theo doi von TPCP_Ke hoach 2012 theo doi (giai ngan 30.6.12) 2 4" xfId="19817"/>
    <cellStyle name="2_Tong hop theo doi von TPCP_Ke hoach 2012 theo doi (giai ngan 30.6.12) 3" xfId="19818"/>
    <cellStyle name="2_Tong hop theo doi von TPCP_Ke hoach 2012 theo doi (giai ngan 30.6.12) 4" xfId="19819"/>
    <cellStyle name="2_Tong hop theo doi von TPCP_Ke hoach 2012 theo doi (giai ngan 30.6.12) 5" xfId="19820"/>
    <cellStyle name="2_TRUNG PMU 5" xfId="1229"/>
    <cellStyle name="2_Tumorong" xfId="19821"/>
    <cellStyle name="2_Tumorong 2" xfId="19822"/>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3" xfId="19826"/>
    <cellStyle name="2_Worksheet in D: My Documents Ke Hoach KH cac nam Nam 2014 Bao cao ve Ke hoach nam 2014 ( Hoan chinh sau TL voi Bo KH) 2 4" xfId="19827"/>
    <cellStyle name="2_Worksheet in D: My Documents Ke Hoach KH cac nam Nam 2014 Bao cao ve Ke hoach nam 2014 ( Hoan chinh sau TL voi Bo KH) 3" xfId="19828"/>
    <cellStyle name="2_Worksheet in D: My Documents Ke Hoach KH cac nam Nam 2014 Bao cao ve Ke hoach nam 2014 ( Hoan chinh sau TL voi Bo KH) 4" xfId="19829"/>
    <cellStyle name="2_Worksheet in D: My Documents Ke Hoach KH cac nam Nam 2014 Bao cao ve Ke hoach nam 2014 ( Hoan chinh sau TL voi Bo KH) 5" xfId="19830"/>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10" xfId="20520"/>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6 3" xfId="2052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23" xfId="20522"/>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39 2" xfId="20526"/>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19" xfId="20523"/>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9" xfId="2051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0" xfId="20524"/>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_Bieu mau (CV )" xfId="20518"/>
    <cellStyle name="Normal_Bieu mau (CV ) 2" xfId="20525"/>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Zeros="0" topLeftCell="A7" zoomScale="135" zoomScaleNormal="85" workbookViewId="0">
      <selection activeCell="G10" sqref="G10"/>
    </sheetView>
  </sheetViews>
  <sheetFormatPr defaultColWidth="9.33203125" defaultRowHeight="12.75"/>
  <cols>
    <col min="1" max="1" width="5.83203125" style="2" customWidth="1"/>
    <col min="2" max="2" width="48.6640625" style="2" customWidth="1"/>
    <col min="3" max="4" width="9.33203125" style="2" customWidth="1"/>
    <col min="5" max="5" width="11.6640625" style="2" customWidth="1"/>
    <col min="6" max="7" width="9.33203125" style="2" customWidth="1"/>
    <col min="8" max="9" width="9.33203125" style="2"/>
    <col min="10" max="10" width="12.5" style="2" customWidth="1"/>
    <col min="11" max="16384" width="9.33203125" style="2"/>
  </cols>
  <sheetData>
    <row r="1" spans="1:13" ht="18.75">
      <c r="A1" s="666" t="s">
        <v>25</v>
      </c>
      <c r="B1" s="666"/>
      <c r="C1" s="666"/>
      <c r="D1" s="666"/>
      <c r="E1" s="666"/>
      <c r="F1" s="666"/>
      <c r="G1" s="666"/>
      <c r="H1" s="666"/>
      <c r="I1" s="666"/>
      <c r="J1" s="666"/>
      <c r="K1" s="666"/>
      <c r="L1" s="666"/>
      <c r="M1" s="666"/>
    </row>
    <row r="2" spans="1:13" ht="44.25" customHeight="1">
      <c r="A2" s="667" t="s">
        <v>32</v>
      </c>
      <c r="B2" s="666"/>
      <c r="C2" s="666"/>
      <c r="D2" s="666"/>
      <c r="E2" s="666"/>
      <c r="F2" s="666"/>
      <c r="G2" s="666"/>
      <c r="H2" s="666"/>
      <c r="I2" s="666"/>
      <c r="J2" s="666"/>
      <c r="K2" s="666"/>
      <c r="L2" s="666"/>
      <c r="M2" s="666"/>
    </row>
    <row r="3" spans="1:13" ht="15">
      <c r="A3" s="668" t="e">
        <f>#REF!</f>
        <v>#REF!</v>
      </c>
      <c r="B3" s="669"/>
      <c r="C3" s="669"/>
      <c r="D3" s="669"/>
      <c r="E3" s="669"/>
      <c r="F3" s="669"/>
      <c r="G3" s="669"/>
      <c r="H3" s="669"/>
      <c r="I3" s="669"/>
      <c r="J3" s="669"/>
      <c r="K3" s="669"/>
      <c r="L3" s="669"/>
      <c r="M3" s="669"/>
    </row>
    <row r="4" spans="1:13" ht="19.5" customHeight="1">
      <c r="A4" s="1"/>
      <c r="B4" s="1"/>
      <c r="C4" s="1"/>
      <c r="D4" s="1"/>
      <c r="E4" s="1"/>
      <c r="F4" s="1"/>
      <c r="G4" s="1"/>
      <c r="H4" s="670" t="s">
        <v>2</v>
      </c>
      <c r="I4" s="670"/>
      <c r="J4" s="670"/>
      <c r="K4" s="670"/>
      <c r="L4" s="670"/>
      <c r="M4" s="670"/>
    </row>
    <row r="5" spans="1:13" ht="24.95" customHeight="1">
      <c r="A5" s="671" t="s">
        <v>0</v>
      </c>
      <c r="B5" s="671" t="s">
        <v>34</v>
      </c>
      <c r="C5" s="661" t="s">
        <v>26</v>
      </c>
      <c r="D5" s="662"/>
      <c r="E5" s="662"/>
      <c r="F5" s="662"/>
      <c r="G5" s="663"/>
      <c r="H5" s="661" t="s">
        <v>27</v>
      </c>
      <c r="I5" s="662"/>
      <c r="J5" s="662"/>
      <c r="K5" s="662"/>
      <c r="L5" s="663"/>
      <c r="M5" s="671" t="s">
        <v>1</v>
      </c>
    </row>
    <row r="6" spans="1:13" ht="24.95" customHeight="1">
      <c r="A6" s="672"/>
      <c r="B6" s="672"/>
      <c r="C6" s="671" t="s">
        <v>35</v>
      </c>
      <c r="D6" s="661" t="s">
        <v>4</v>
      </c>
      <c r="E6" s="662"/>
      <c r="F6" s="662"/>
      <c r="G6" s="663"/>
      <c r="H6" s="671" t="s">
        <v>35</v>
      </c>
      <c r="I6" s="661" t="s">
        <v>4</v>
      </c>
      <c r="J6" s="662"/>
      <c r="K6" s="662"/>
      <c r="L6" s="663"/>
      <c r="M6" s="672"/>
    </row>
    <row r="7" spans="1:13" ht="24.95" customHeight="1">
      <c r="A7" s="672"/>
      <c r="B7" s="672"/>
      <c r="C7" s="672"/>
      <c r="D7" s="664" t="s">
        <v>6</v>
      </c>
      <c r="E7" s="665" t="s">
        <v>4</v>
      </c>
      <c r="F7" s="665"/>
      <c r="G7" s="664" t="s">
        <v>8</v>
      </c>
      <c r="H7" s="672"/>
      <c r="I7" s="664" t="s">
        <v>6</v>
      </c>
      <c r="J7" s="665" t="s">
        <v>4</v>
      </c>
      <c r="K7" s="665"/>
      <c r="L7" s="664" t="s">
        <v>8</v>
      </c>
      <c r="M7" s="672"/>
    </row>
    <row r="8" spans="1:13" ht="95.25" customHeight="1">
      <c r="A8" s="673"/>
      <c r="B8" s="673"/>
      <c r="C8" s="673"/>
      <c r="D8" s="664"/>
      <c r="E8" s="3" t="s">
        <v>10</v>
      </c>
      <c r="F8" s="3" t="s">
        <v>11</v>
      </c>
      <c r="G8" s="664"/>
      <c r="H8" s="673"/>
      <c r="I8" s="664"/>
      <c r="J8" s="3" t="s">
        <v>10</v>
      </c>
      <c r="K8" s="3" t="s">
        <v>11</v>
      </c>
      <c r="L8" s="664"/>
      <c r="M8" s="673"/>
    </row>
    <row r="9" spans="1:13" ht="27.95" customHeight="1">
      <c r="A9" s="4"/>
      <c r="B9" s="5" t="s">
        <v>35</v>
      </c>
      <c r="C9" s="6">
        <f>SUM(C10:C12)</f>
        <v>163346</v>
      </c>
      <c r="D9" s="6">
        <f>SUM(D10:D12)</f>
        <v>138921</v>
      </c>
      <c r="E9" s="6">
        <f t="shared" ref="E9:L9" si="0">SUM(E10:E12)</f>
        <v>18770</v>
      </c>
      <c r="F9" s="6">
        <f t="shared" si="0"/>
        <v>120151</v>
      </c>
      <c r="G9" s="6">
        <f>SUM(G10:G12)</f>
        <v>24425</v>
      </c>
      <c r="H9" s="6">
        <f t="shared" si="0"/>
        <v>163346</v>
      </c>
      <c r="I9" s="6">
        <f t="shared" si="0"/>
        <v>138921</v>
      </c>
      <c r="J9" s="6">
        <f t="shared" si="0"/>
        <v>18770</v>
      </c>
      <c r="K9" s="6">
        <f t="shared" si="0"/>
        <v>120151</v>
      </c>
      <c r="L9" s="6">
        <f t="shared" si="0"/>
        <v>24425</v>
      </c>
      <c r="M9" s="6"/>
    </row>
    <row r="10" spans="1:13" ht="42" customHeight="1">
      <c r="A10" s="7">
        <v>1</v>
      </c>
      <c r="B10" s="8" t="s">
        <v>28</v>
      </c>
      <c r="C10" s="9">
        <f>D10+G10</f>
        <v>68242</v>
      </c>
      <c r="D10" s="9">
        <f>SUM(E10:F10)</f>
        <v>53742</v>
      </c>
      <c r="E10" s="9"/>
      <c r="F10" s="9">
        <v>53742</v>
      </c>
      <c r="G10" s="9">
        <v>14500</v>
      </c>
      <c r="H10" s="9">
        <f>I10+L10</f>
        <v>68242</v>
      </c>
      <c r="I10" s="9">
        <f>SUM(J10:K10)</f>
        <v>53742</v>
      </c>
      <c r="J10" s="9"/>
      <c r="K10" s="9">
        <v>53742</v>
      </c>
      <c r="L10" s="9">
        <v>14500</v>
      </c>
      <c r="M10" s="10"/>
    </row>
    <row r="11" spans="1:13" ht="42" customHeight="1">
      <c r="A11" s="7">
        <v>2</v>
      </c>
      <c r="B11" s="8" t="s">
        <v>30</v>
      </c>
      <c r="C11" s="9">
        <f>D11+G11</f>
        <v>74334</v>
      </c>
      <c r="D11" s="9">
        <f>SUM(E11:F11)</f>
        <v>66409</v>
      </c>
      <c r="E11" s="9"/>
      <c r="F11" s="9">
        <v>66409</v>
      </c>
      <c r="G11" s="9">
        <v>7925</v>
      </c>
      <c r="H11" s="9">
        <f>I11+L11</f>
        <v>74334</v>
      </c>
      <c r="I11" s="9">
        <f>SUM(J11:K11)</f>
        <v>66409</v>
      </c>
      <c r="J11" s="9"/>
      <c r="K11" s="9">
        <v>66409</v>
      </c>
      <c r="L11" s="9">
        <v>7925</v>
      </c>
      <c r="M11" s="10"/>
    </row>
    <row r="12" spans="1:13" ht="42" customHeight="1">
      <c r="A12" s="11">
        <v>3</v>
      </c>
      <c r="B12" s="12" t="s">
        <v>31</v>
      </c>
      <c r="C12" s="13">
        <f>D12+G12</f>
        <v>20770</v>
      </c>
      <c r="D12" s="13">
        <f>SUM(E12:F12)</f>
        <v>18770</v>
      </c>
      <c r="E12" s="13">
        <v>18770</v>
      </c>
      <c r="F12" s="13"/>
      <c r="G12" s="13">
        <v>2000</v>
      </c>
      <c r="H12" s="13">
        <f>I12+L12</f>
        <v>20770</v>
      </c>
      <c r="I12" s="13">
        <f>SUM(J12:K12)</f>
        <v>18770</v>
      </c>
      <c r="J12" s="13">
        <v>18770</v>
      </c>
      <c r="K12" s="13"/>
      <c r="L12" s="13">
        <v>2000</v>
      </c>
      <c r="M12" s="14"/>
    </row>
    <row r="15" spans="1:13">
      <c r="C15" s="15"/>
      <c r="D15" s="15"/>
      <c r="E15" s="15"/>
    </row>
    <row r="17" spans="2:2">
      <c r="B17" s="2" t="s">
        <v>9</v>
      </c>
    </row>
    <row r="19" spans="2:2">
      <c r="B19" s="2" t="s">
        <v>9</v>
      </c>
    </row>
    <row r="22" spans="2:2">
      <c r="B22" s="2" t="s">
        <v>9</v>
      </c>
    </row>
    <row r="23" spans="2:2">
      <c r="B23" s="2" t="s">
        <v>9</v>
      </c>
    </row>
    <row r="24" spans="2:2">
      <c r="B24" s="2" t="s">
        <v>9</v>
      </c>
    </row>
  </sheetData>
  <mergeCells count="19">
    <mergeCell ref="A1:M1"/>
    <mergeCell ref="A2:M2"/>
    <mergeCell ref="A3:M3"/>
    <mergeCell ref="H4:M4"/>
    <mergeCell ref="A5:A8"/>
    <mergeCell ref="B5:B8"/>
    <mergeCell ref="C5:G5"/>
    <mergeCell ref="H5:L5"/>
    <mergeCell ref="M5:M8"/>
    <mergeCell ref="C6:C8"/>
    <mergeCell ref="D6:G6"/>
    <mergeCell ref="H6:H8"/>
    <mergeCell ref="I6:L6"/>
    <mergeCell ref="D7:D8"/>
    <mergeCell ref="E7:F7"/>
    <mergeCell ref="G7:G8"/>
    <mergeCell ref="I7:I8"/>
    <mergeCell ref="J7:K7"/>
    <mergeCell ref="L7:L8"/>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A4" workbookViewId="0">
      <selection activeCell="F8" sqref="F8:F10"/>
    </sheetView>
  </sheetViews>
  <sheetFormatPr defaultRowHeight="12.75"/>
  <cols>
    <col min="1" max="1" width="5.5" style="23" customWidth="1"/>
    <col min="2" max="2" width="37.5" style="23" customWidth="1"/>
    <col min="3" max="3" width="13.83203125" style="660" customWidth="1"/>
    <col min="4" max="4" width="11.83203125" style="208" hidden="1" customWidth="1"/>
    <col min="5" max="5" width="13.5" style="208" customWidth="1"/>
    <col min="6" max="6" width="14" style="208" customWidth="1"/>
    <col min="7" max="8" width="11.6640625" style="208" customWidth="1"/>
    <col min="9" max="9" width="9.6640625" style="208" customWidth="1"/>
    <col min="10" max="10" width="9.83203125" style="208" customWidth="1"/>
    <col min="11" max="11" width="9.5" style="208" customWidth="1"/>
    <col min="12" max="12" width="10.1640625" style="208" customWidth="1"/>
    <col min="13" max="13" width="8.5" style="208" customWidth="1"/>
    <col min="14" max="15" width="10.1640625" style="208" customWidth="1"/>
    <col min="16" max="16" width="9.1640625" style="208" customWidth="1"/>
    <col min="17" max="18" width="10.6640625" style="208" customWidth="1"/>
    <col min="19" max="19" width="10" style="208" customWidth="1"/>
    <col min="20" max="20" width="8.5" style="23" customWidth="1"/>
    <col min="21" max="21" width="11.33203125" style="23" bestFit="1" customWidth="1"/>
    <col min="22" max="23" width="10.5" style="23" bestFit="1" customWidth="1"/>
    <col min="24" max="16384" width="9.33203125" style="23"/>
  </cols>
  <sheetData>
    <row r="1" spans="1:23" s="169" customFormat="1" ht="17.25">
      <c r="B1" s="615"/>
      <c r="C1" s="654"/>
      <c r="D1" s="206"/>
      <c r="E1" s="206"/>
      <c r="F1" s="206"/>
      <c r="G1" s="206"/>
      <c r="H1" s="206"/>
      <c r="I1" s="206"/>
      <c r="J1" s="206"/>
      <c r="K1" s="206"/>
      <c r="L1" s="206"/>
      <c r="M1" s="206"/>
      <c r="N1" s="206"/>
      <c r="O1" s="206"/>
      <c r="P1" s="206"/>
      <c r="Q1" s="206"/>
      <c r="R1" s="206"/>
      <c r="S1" s="674" t="s">
        <v>780</v>
      </c>
      <c r="T1" s="674"/>
    </row>
    <row r="2" spans="1:23" s="169" customFormat="1" ht="17.25">
      <c r="B2" s="615"/>
      <c r="C2" s="654"/>
      <c r="D2" s="206"/>
      <c r="E2" s="299"/>
      <c r="F2" s="299"/>
      <c r="G2" s="206"/>
      <c r="H2" s="206"/>
      <c r="I2" s="206"/>
      <c r="J2" s="206"/>
      <c r="K2" s="206"/>
      <c r="L2" s="206"/>
      <c r="M2" s="206"/>
      <c r="N2" s="206"/>
      <c r="O2" s="206"/>
      <c r="P2" s="206"/>
      <c r="Q2" s="206"/>
      <c r="R2" s="206"/>
      <c r="S2" s="589"/>
      <c r="T2" s="589"/>
    </row>
    <row r="3" spans="1:23" s="169" customFormat="1" ht="17.25" customHeight="1">
      <c r="A3" s="676" t="s">
        <v>792</v>
      </c>
      <c r="B3" s="676"/>
      <c r="C3" s="676"/>
      <c r="D3" s="676"/>
      <c r="E3" s="676"/>
      <c r="F3" s="676"/>
      <c r="G3" s="676"/>
      <c r="H3" s="676"/>
      <c r="I3" s="676"/>
      <c r="J3" s="676"/>
      <c r="K3" s="676"/>
      <c r="L3" s="676"/>
      <c r="M3" s="676"/>
      <c r="N3" s="676"/>
      <c r="O3" s="676"/>
      <c r="P3" s="676"/>
      <c r="Q3" s="676"/>
      <c r="R3" s="676"/>
      <c r="S3" s="676"/>
      <c r="T3" s="676"/>
    </row>
    <row r="4" spans="1:23" s="169" customFormat="1" ht="17.25">
      <c r="A4" s="675" t="s">
        <v>791</v>
      </c>
      <c r="B4" s="675"/>
      <c r="C4" s="675"/>
      <c r="D4" s="675"/>
      <c r="E4" s="675"/>
      <c r="F4" s="675"/>
      <c r="G4" s="675"/>
      <c r="H4" s="675"/>
      <c r="I4" s="675"/>
      <c r="J4" s="675"/>
      <c r="K4" s="675"/>
      <c r="L4" s="675"/>
      <c r="M4" s="675"/>
      <c r="N4" s="675"/>
      <c r="O4" s="675"/>
      <c r="P4" s="675"/>
      <c r="Q4" s="675"/>
      <c r="R4" s="675"/>
      <c r="S4" s="675"/>
      <c r="T4" s="675"/>
    </row>
    <row r="5" spans="1:23">
      <c r="A5" s="682" t="s">
        <v>2</v>
      </c>
      <c r="B5" s="682"/>
      <c r="C5" s="682"/>
      <c r="D5" s="682"/>
      <c r="E5" s="682"/>
      <c r="F5" s="682"/>
      <c r="G5" s="682"/>
      <c r="H5" s="682"/>
      <c r="I5" s="682"/>
      <c r="J5" s="682"/>
      <c r="K5" s="682"/>
      <c r="L5" s="682"/>
      <c r="M5" s="682"/>
      <c r="N5" s="682"/>
      <c r="O5" s="682"/>
      <c r="P5" s="682"/>
      <c r="Q5" s="682"/>
      <c r="R5" s="682"/>
      <c r="S5" s="682"/>
      <c r="T5" s="682"/>
    </row>
    <row r="6" spans="1:23" ht="19.5" customHeight="1">
      <c r="A6" s="683" t="s">
        <v>0</v>
      </c>
      <c r="B6" s="683" t="s">
        <v>433</v>
      </c>
      <c r="C6" s="691" t="s">
        <v>444</v>
      </c>
      <c r="D6" s="692"/>
      <c r="E6" s="692"/>
      <c r="F6" s="692"/>
      <c r="G6" s="692"/>
      <c r="H6" s="692"/>
      <c r="I6" s="692"/>
      <c r="J6" s="692"/>
      <c r="K6" s="692"/>
      <c r="L6" s="692"/>
      <c r="M6" s="692"/>
      <c r="N6" s="692"/>
      <c r="O6" s="692"/>
      <c r="P6" s="692"/>
      <c r="Q6" s="692"/>
      <c r="R6" s="692"/>
      <c r="S6" s="693"/>
      <c r="T6" s="684" t="s">
        <v>1</v>
      </c>
    </row>
    <row r="7" spans="1:23" ht="33" customHeight="1">
      <c r="A7" s="683"/>
      <c r="B7" s="683"/>
      <c r="C7" s="688" t="s">
        <v>434</v>
      </c>
      <c r="D7" s="689"/>
      <c r="E7" s="689"/>
      <c r="F7" s="689"/>
      <c r="G7" s="689"/>
      <c r="H7" s="689"/>
      <c r="I7" s="689"/>
      <c r="J7" s="690"/>
      <c r="K7" s="680" t="s">
        <v>778</v>
      </c>
      <c r="L7" s="680"/>
      <c r="M7" s="680"/>
      <c r="N7" s="680" t="s">
        <v>787</v>
      </c>
      <c r="O7" s="680"/>
      <c r="P7" s="680"/>
      <c r="Q7" s="681" t="s">
        <v>426</v>
      </c>
      <c r="R7" s="681"/>
      <c r="S7" s="681"/>
      <c r="T7" s="684"/>
    </row>
    <row r="8" spans="1:23" ht="29.25" customHeight="1">
      <c r="A8" s="683"/>
      <c r="B8" s="683"/>
      <c r="C8" s="685" t="s">
        <v>782</v>
      </c>
      <c r="D8" s="677" t="s">
        <v>712</v>
      </c>
      <c r="E8" s="677" t="s">
        <v>833</v>
      </c>
      <c r="F8" s="677" t="s">
        <v>711</v>
      </c>
      <c r="G8" s="680" t="s">
        <v>795</v>
      </c>
      <c r="H8" s="680"/>
      <c r="I8" s="680"/>
      <c r="J8" s="677" t="s">
        <v>443</v>
      </c>
      <c r="K8" s="680" t="s">
        <v>435</v>
      </c>
      <c r="L8" s="680" t="s">
        <v>6</v>
      </c>
      <c r="M8" s="680" t="s">
        <v>436</v>
      </c>
      <c r="N8" s="680" t="s">
        <v>435</v>
      </c>
      <c r="O8" s="680" t="s">
        <v>6</v>
      </c>
      <c r="P8" s="680" t="s">
        <v>436</v>
      </c>
      <c r="Q8" s="680" t="s">
        <v>435</v>
      </c>
      <c r="R8" s="680" t="s">
        <v>6</v>
      </c>
      <c r="S8" s="680" t="s">
        <v>436</v>
      </c>
      <c r="T8" s="684"/>
    </row>
    <row r="9" spans="1:23">
      <c r="A9" s="683"/>
      <c r="B9" s="683"/>
      <c r="C9" s="686"/>
      <c r="D9" s="678"/>
      <c r="E9" s="678"/>
      <c r="F9" s="678"/>
      <c r="G9" s="680" t="s">
        <v>35</v>
      </c>
      <c r="H9" s="677" t="s">
        <v>6</v>
      </c>
      <c r="I9" s="677" t="s">
        <v>436</v>
      </c>
      <c r="J9" s="678"/>
      <c r="K9" s="680"/>
      <c r="L9" s="680"/>
      <c r="M9" s="680"/>
      <c r="N9" s="680"/>
      <c r="O9" s="680"/>
      <c r="P9" s="680"/>
      <c r="Q9" s="680"/>
      <c r="R9" s="680"/>
      <c r="S9" s="680"/>
      <c r="T9" s="684"/>
    </row>
    <row r="10" spans="1:23">
      <c r="A10" s="683"/>
      <c r="B10" s="683"/>
      <c r="C10" s="687"/>
      <c r="D10" s="679"/>
      <c r="E10" s="679"/>
      <c r="F10" s="679"/>
      <c r="G10" s="680"/>
      <c r="H10" s="679"/>
      <c r="I10" s="679"/>
      <c r="J10" s="679"/>
      <c r="K10" s="680"/>
      <c r="L10" s="680"/>
      <c r="M10" s="680"/>
      <c r="N10" s="680"/>
      <c r="O10" s="680"/>
      <c r="P10" s="680"/>
      <c r="Q10" s="680"/>
      <c r="R10" s="680"/>
      <c r="S10" s="680"/>
      <c r="T10" s="684"/>
    </row>
    <row r="11" spans="1:23" s="298" customFormat="1" ht="15.75" customHeight="1">
      <c r="A11" s="464"/>
      <c r="B11" s="464" t="s">
        <v>7</v>
      </c>
      <c r="C11" s="655">
        <f>C12+C27</f>
        <v>292575.62200000003</v>
      </c>
      <c r="D11" s="300">
        <f t="shared" ref="D11:S11" si="0">D12+D27</f>
        <v>186530.80000000002</v>
      </c>
      <c r="E11" s="300">
        <f>E12+E27</f>
        <v>211139</v>
      </c>
      <c r="F11" s="300">
        <f t="shared" si="0"/>
        <v>81436.621999999988</v>
      </c>
      <c r="G11" s="300">
        <f t="shared" si="0"/>
        <v>82275.890620999999</v>
      </c>
      <c r="H11" s="300">
        <f t="shared" si="0"/>
        <v>80483.997621000002</v>
      </c>
      <c r="I11" s="300">
        <f t="shared" si="0"/>
        <v>1791.8929999999998</v>
      </c>
      <c r="J11" s="207">
        <f t="shared" ref="J11:J25" si="1">G11/C11*100</f>
        <v>28.12123924015788</v>
      </c>
      <c r="K11" s="300">
        <f t="shared" si="0"/>
        <v>6850.9679999999998</v>
      </c>
      <c r="L11" s="300">
        <f t="shared" si="0"/>
        <v>6819.6930000000002</v>
      </c>
      <c r="M11" s="300">
        <f t="shared" si="0"/>
        <v>31.274999999999999</v>
      </c>
      <c r="N11" s="300">
        <f t="shared" si="0"/>
        <v>22185.958999999995</v>
      </c>
      <c r="O11" s="300">
        <f t="shared" si="0"/>
        <v>20724.194999999996</v>
      </c>
      <c r="P11" s="300">
        <f t="shared" si="0"/>
        <v>1461.7639999999997</v>
      </c>
      <c r="Q11" s="300">
        <f t="shared" si="0"/>
        <v>53238.963621000003</v>
      </c>
      <c r="R11" s="300">
        <f t="shared" si="0"/>
        <v>52940.109621000003</v>
      </c>
      <c r="S11" s="300">
        <f t="shared" si="0"/>
        <v>298.85399999999998</v>
      </c>
      <c r="T11" s="465"/>
      <c r="U11" s="495">
        <f>'B2 đầu tư'!V10+'B3 S ngiệp'!H7</f>
        <v>50510.083621000012</v>
      </c>
      <c r="V11" s="495">
        <f>'B2 đầu tư'!W10+'B3 S ngiệp'!I7</f>
        <v>31765.806999999993</v>
      </c>
      <c r="W11" s="495">
        <f>U11+V11</f>
        <v>82275.890620999999</v>
      </c>
    </row>
    <row r="12" spans="1:23" s="463" customFormat="1" ht="14.25" customHeight="1">
      <c r="A12" s="446" t="s">
        <v>3</v>
      </c>
      <c r="B12" s="167" t="s">
        <v>419</v>
      </c>
      <c r="C12" s="656">
        <f>SUM(C13:C26)</f>
        <v>160526.61300000001</v>
      </c>
      <c r="D12" s="301">
        <f t="shared" ref="D12:I12" si="2">SUM(D13:D25)</f>
        <v>89301.440000000002</v>
      </c>
      <c r="E12" s="301">
        <f>SUM(E13:E26)</f>
        <v>110897.64</v>
      </c>
      <c r="F12" s="301">
        <f>SUM(F13:F26)</f>
        <v>49628.972999999991</v>
      </c>
      <c r="G12" s="301">
        <f t="shared" si="2"/>
        <v>37798.774999999994</v>
      </c>
      <c r="H12" s="301">
        <f t="shared" si="2"/>
        <v>37542.430999999997</v>
      </c>
      <c r="I12" s="301">
        <f t="shared" si="2"/>
        <v>256.34399999999999</v>
      </c>
      <c r="J12" s="207">
        <f t="shared" si="1"/>
        <v>23.546734272652966</v>
      </c>
      <c r="K12" s="301">
        <f>L12+M12</f>
        <v>31.274999999999999</v>
      </c>
      <c r="L12" s="301">
        <f>SUM(L13:L23)</f>
        <v>0</v>
      </c>
      <c r="M12" s="301">
        <f>SUM(M13:M25)</f>
        <v>31.274999999999999</v>
      </c>
      <c r="N12" s="301">
        <f>SUM(O12:P12)</f>
        <v>13641.730999999996</v>
      </c>
      <c r="O12" s="301">
        <f>SUM(O13:O25)</f>
        <v>13641.730999999996</v>
      </c>
      <c r="P12" s="301">
        <f>SUM(P13:P25)</f>
        <v>0</v>
      </c>
      <c r="Q12" s="301">
        <f>SUM(Q13:Q25)</f>
        <v>24125.768999999997</v>
      </c>
      <c r="R12" s="301">
        <f>SUM(R13:R25)</f>
        <v>23900.699999999997</v>
      </c>
      <c r="S12" s="301">
        <f t="shared" ref="S12" si="3">SUM(S13:S25)</f>
        <v>225.06899999999999</v>
      </c>
      <c r="T12" s="168"/>
      <c r="U12" s="462"/>
    </row>
    <row r="13" spans="1:23" s="517" customFormat="1" ht="27.75" customHeight="1">
      <c r="A13" s="209">
        <v>1</v>
      </c>
      <c r="B13" s="210" t="s">
        <v>424</v>
      </c>
      <c r="C13" s="657">
        <f t="shared" ref="C13:C26" si="4">E13+F13</f>
        <v>25222.297999999999</v>
      </c>
      <c r="D13" s="302">
        <v>4704</v>
      </c>
      <c r="E13" s="302">
        <f>4704+1532+64+8572+2711</f>
        <v>17583</v>
      </c>
      <c r="F13" s="302">
        <f>255.298+6394+990</f>
        <v>7639.2979999999998</v>
      </c>
      <c r="G13" s="302">
        <f t="shared" ref="G13:G25" si="5">H13+I13</f>
        <v>15</v>
      </c>
      <c r="H13" s="302">
        <f>L13+O13+R13</f>
        <v>0</v>
      </c>
      <c r="I13" s="302">
        <f>M13+P13+S13</f>
        <v>15</v>
      </c>
      <c r="J13" s="515">
        <f t="shared" si="1"/>
        <v>5.9471186963218022E-2</v>
      </c>
      <c r="K13" s="302">
        <f>L13+M13</f>
        <v>15</v>
      </c>
      <c r="L13" s="302"/>
      <c r="M13" s="302">
        <f>'B3 S ngiệp'!G156</f>
        <v>15</v>
      </c>
      <c r="N13" s="302">
        <f>O13+P13</f>
        <v>0</v>
      </c>
      <c r="O13" s="302"/>
      <c r="P13" s="302"/>
      <c r="Q13" s="302">
        <f>R13+S13</f>
        <v>0</v>
      </c>
      <c r="R13" s="302"/>
      <c r="S13" s="302"/>
      <c r="T13" s="516"/>
    </row>
    <row r="14" spans="1:23" s="517" customFormat="1" ht="25.5">
      <c r="A14" s="209">
        <v>2</v>
      </c>
      <c r="B14" s="210" t="s">
        <v>437</v>
      </c>
      <c r="C14" s="657">
        <f t="shared" si="4"/>
        <v>6058.5860000000002</v>
      </c>
      <c r="D14" s="302">
        <v>2564</v>
      </c>
      <c r="E14" s="302">
        <f>2564+2737</f>
        <v>5301</v>
      </c>
      <c r="F14" s="302">
        <v>757.58600000000001</v>
      </c>
      <c r="G14" s="302">
        <f t="shared" si="5"/>
        <v>0</v>
      </c>
      <c r="H14" s="302">
        <f t="shared" ref="H14:H25" si="6">L14+O14+R14</f>
        <v>0</v>
      </c>
      <c r="I14" s="302">
        <f t="shared" ref="I14:I25" si="7">M14+P14+S14</f>
        <v>0</v>
      </c>
      <c r="J14" s="515">
        <f t="shared" si="1"/>
        <v>0</v>
      </c>
      <c r="K14" s="302">
        <f t="shared" ref="K14:K38" si="8">L14+M14</f>
        <v>0</v>
      </c>
      <c r="L14" s="302"/>
      <c r="M14" s="302"/>
      <c r="N14" s="302">
        <f t="shared" ref="N14:N38" si="9">O14+P14</f>
        <v>0</v>
      </c>
      <c r="O14" s="302"/>
      <c r="P14" s="302"/>
      <c r="Q14" s="302">
        <f t="shared" ref="Q14:Q38" si="10">R14+S14</f>
        <v>0</v>
      </c>
      <c r="R14" s="302"/>
      <c r="S14" s="302"/>
      <c r="T14" s="516"/>
    </row>
    <row r="15" spans="1:23" s="517" customFormat="1" ht="14.25" customHeight="1">
      <c r="A15" s="209">
        <v>3</v>
      </c>
      <c r="B15" s="210" t="s">
        <v>425</v>
      </c>
      <c r="C15" s="657">
        <f t="shared" si="4"/>
        <v>300</v>
      </c>
      <c r="D15" s="302">
        <v>200</v>
      </c>
      <c r="E15" s="302">
        <v>200</v>
      </c>
      <c r="F15" s="302">
        <v>100</v>
      </c>
      <c r="G15" s="302">
        <f t="shared" si="5"/>
        <v>0</v>
      </c>
      <c r="H15" s="302">
        <f t="shared" si="6"/>
        <v>0</v>
      </c>
      <c r="I15" s="302">
        <f t="shared" si="7"/>
        <v>0</v>
      </c>
      <c r="J15" s="515">
        <f t="shared" si="1"/>
        <v>0</v>
      </c>
      <c r="K15" s="302">
        <f t="shared" si="8"/>
        <v>0</v>
      </c>
      <c r="L15" s="302"/>
      <c r="M15" s="302">
        <f>'B3 S ngiệp'!G144+'B3 S ngiệp'!G160</f>
        <v>0</v>
      </c>
      <c r="N15" s="302">
        <f t="shared" si="9"/>
        <v>0</v>
      </c>
      <c r="O15" s="302"/>
      <c r="P15" s="302"/>
      <c r="Q15" s="302">
        <f t="shared" si="10"/>
        <v>0</v>
      </c>
      <c r="R15" s="302"/>
      <c r="S15" s="302"/>
      <c r="T15" s="516"/>
    </row>
    <row r="16" spans="1:23" s="517" customFormat="1" ht="28.5" customHeight="1">
      <c r="A16" s="209">
        <v>4</v>
      </c>
      <c r="B16" s="210" t="s">
        <v>67</v>
      </c>
      <c r="C16" s="657">
        <f t="shared" si="4"/>
        <v>105288.04399999999</v>
      </c>
      <c r="D16" s="302">
        <v>65802.44</v>
      </c>
      <c r="E16" s="302">
        <f>65802.44+4717</f>
        <v>70519.44</v>
      </c>
      <c r="F16" s="302">
        <f>27146.604+7622</f>
        <v>34768.603999999999</v>
      </c>
      <c r="G16" s="302">
        <f t="shared" si="5"/>
        <v>35629.014999999992</v>
      </c>
      <c r="H16" s="302">
        <f>L16+O16+R16</f>
        <v>35629.014999999992</v>
      </c>
      <c r="I16" s="302">
        <f t="shared" si="7"/>
        <v>0</v>
      </c>
      <c r="J16" s="515">
        <f t="shared" si="1"/>
        <v>33.839563967965816</v>
      </c>
      <c r="K16" s="302">
        <f t="shared" si="8"/>
        <v>0</v>
      </c>
      <c r="L16" s="302"/>
      <c r="M16" s="302"/>
      <c r="N16" s="302">
        <f t="shared" si="9"/>
        <v>13535.972999999996</v>
      </c>
      <c r="O16" s="302">
        <f>('B2 đầu tư'!U41+'B2 đầu tư'!U43+'B2 đầu tư'!U56)+('B2 đầu tư'!U42+'B2 đầu tư'!U55+'B2 đầu tư'!U171+'B2 đầu tư'!U172+'B2 đầu tư'!U173+'B2 đầu tư'!U174+'B2 đầu tư'!U176+'B2 đầu tư'!U177+'B2 đầu tư'!U179+'B2 đầu tư'!U181+'B2 đầu tư'!U182+'B2 đầu tư'!U184+'B2 đầu tư'!U185+'B2 đầu tư'!U186+'B2 đầu tư'!U180+'B2 đầu tư'!U44)</f>
        <v>13535.972999999996</v>
      </c>
      <c r="P16" s="302"/>
      <c r="Q16" s="302">
        <f>R16+S16</f>
        <v>22093.041999999998</v>
      </c>
      <c r="R16" s="302">
        <f>('B2 đầu tư'!U80+'B2 đầu tư'!U81+'B2 đầu tư'!U83+'B2 đầu tư'!U84+'B2 đầu tư'!U100+'B2 đầu tư'!U77)+('B2 đầu tư'!U128+'B2 đầu tư'!U129+'B2 đầu tư'!U149+'B2 đầu tư'!U154+'B2 đầu tư'!U132+'B2 đầu tư'!U131+'B2 đầu tư'!U108+'B2 đầu tư'!U78)</f>
        <v>22093.041999999998</v>
      </c>
      <c r="S16" s="302"/>
      <c r="T16" s="516"/>
      <c r="U16" s="517">
        <f>11217-6500</f>
        <v>4717</v>
      </c>
    </row>
    <row r="17" spans="1:20" s="517" customFormat="1">
      <c r="A17" s="209">
        <v>5</v>
      </c>
      <c r="B17" s="210" t="s">
        <v>68</v>
      </c>
      <c r="C17" s="657">
        <f t="shared" si="4"/>
        <v>5604.9340000000002</v>
      </c>
      <c r="D17" s="302">
        <v>5246</v>
      </c>
      <c r="E17" s="302">
        <v>5005.2</v>
      </c>
      <c r="F17" s="302">
        <v>599.73400000000004</v>
      </c>
      <c r="G17" s="302">
        <f t="shared" si="5"/>
        <v>0</v>
      </c>
      <c r="H17" s="302">
        <f t="shared" si="6"/>
        <v>0</v>
      </c>
      <c r="I17" s="302">
        <f t="shared" si="7"/>
        <v>0</v>
      </c>
      <c r="J17" s="515">
        <f t="shared" si="1"/>
        <v>0</v>
      </c>
      <c r="K17" s="302">
        <f t="shared" si="8"/>
        <v>0</v>
      </c>
      <c r="L17" s="302"/>
      <c r="M17" s="302"/>
      <c r="N17" s="302">
        <f t="shared" si="9"/>
        <v>0</v>
      </c>
      <c r="O17" s="302"/>
      <c r="P17" s="302"/>
      <c r="Q17" s="302">
        <f t="shared" si="10"/>
        <v>0</v>
      </c>
      <c r="R17" s="302"/>
      <c r="S17" s="302"/>
      <c r="T17" s="516"/>
    </row>
    <row r="18" spans="1:20" s="517" customFormat="1">
      <c r="A18" s="209">
        <v>6</v>
      </c>
      <c r="B18" s="210" t="s">
        <v>427</v>
      </c>
      <c r="C18" s="657">
        <f t="shared" si="4"/>
        <v>566</v>
      </c>
      <c r="D18" s="302">
        <v>413</v>
      </c>
      <c r="E18" s="302">
        <v>413</v>
      </c>
      <c r="F18" s="302">
        <v>153</v>
      </c>
      <c r="G18" s="302">
        <f t="shared" si="5"/>
        <v>0</v>
      </c>
      <c r="H18" s="302">
        <f t="shared" si="6"/>
        <v>0</v>
      </c>
      <c r="I18" s="302">
        <f>M18+P18+S18</f>
        <v>0</v>
      </c>
      <c r="J18" s="515">
        <f t="shared" si="1"/>
        <v>0</v>
      </c>
      <c r="K18" s="302">
        <f t="shared" si="8"/>
        <v>0</v>
      </c>
      <c r="L18" s="302"/>
      <c r="M18" s="302"/>
      <c r="N18" s="302">
        <f t="shared" si="9"/>
        <v>0</v>
      </c>
      <c r="O18" s="302"/>
      <c r="P18" s="302"/>
      <c r="Q18" s="302">
        <f t="shared" si="10"/>
        <v>0</v>
      </c>
      <c r="R18" s="302"/>
      <c r="S18" s="302"/>
      <c r="T18" s="516"/>
    </row>
    <row r="19" spans="1:20" s="517" customFormat="1">
      <c r="A19" s="209">
        <v>7</v>
      </c>
      <c r="B19" s="210" t="s">
        <v>69</v>
      </c>
      <c r="C19" s="657">
        <f t="shared" si="4"/>
        <v>1341.521</v>
      </c>
      <c r="D19" s="302">
        <v>1280</v>
      </c>
      <c r="E19" s="302">
        <v>1280</v>
      </c>
      <c r="F19" s="302">
        <v>61.521000000000001</v>
      </c>
      <c r="G19" s="302">
        <f>H19+I19</f>
        <v>86.619</v>
      </c>
      <c r="H19" s="302">
        <f t="shared" si="6"/>
        <v>0</v>
      </c>
      <c r="I19" s="302">
        <f>M19+P19+S19</f>
        <v>86.619</v>
      </c>
      <c r="J19" s="515">
        <f t="shared" si="1"/>
        <v>6.4567755555075168</v>
      </c>
      <c r="K19" s="302">
        <f t="shared" si="8"/>
        <v>0</v>
      </c>
      <c r="L19" s="302"/>
      <c r="M19" s="302"/>
      <c r="N19" s="302">
        <f t="shared" si="9"/>
        <v>0</v>
      </c>
      <c r="O19" s="302"/>
      <c r="P19" s="302"/>
      <c r="Q19" s="302">
        <f t="shared" si="10"/>
        <v>86.619</v>
      </c>
      <c r="R19" s="302"/>
      <c r="S19" s="302">
        <f>'B3 S ngiệp'!G233+'B3 S ngiệp'!G287</f>
        <v>86.619</v>
      </c>
      <c r="T19" s="516"/>
    </row>
    <row r="20" spans="1:20" s="517" customFormat="1">
      <c r="A20" s="209">
        <v>8</v>
      </c>
      <c r="B20" s="210" t="s">
        <v>70</v>
      </c>
      <c r="C20" s="657">
        <f t="shared" si="4"/>
        <v>323</v>
      </c>
      <c r="D20" s="302">
        <v>323</v>
      </c>
      <c r="E20" s="302">
        <v>323</v>
      </c>
      <c r="F20" s="302"/>
      <c r="G20" s="302">
        <f t="shared" si="5"/>
        <v>0</v>
      </c>
      <c r="H20" s="302">
        <f t="shared" si="6"/>
        <v>0</v>
      </c>
      <c r="I20" s="302">
        <f t="shared" si="7"/>
        <v>0</v>
      </c>
      <c r="J20" s="515">
        <f t="shared" si="1"/>
        <v>0</v>
      </c>
      <c r="K20" s="302">
        <f t="shared" si="8"/>
        <v>0</v>
      </c>
      <c r="L20" s="302"/>
      <c r="M20" s="302"/>
      <c r="N20" s="302">
        <f t="shared" si="9"/>
        <v>0</v>
      </c>
      <c r="O20" s="302"/>
      <c r="P20" s="302"/>
      <c r="Q20" s="302">
        <f t="shared" si="10"/>
        <v>0</v>
      </c>
      <c r="R20" s="302"/>
      <c r="S20" s="302"/>
      <c r="T20" s="516"/>
    </row>
    <row r="21" spans="1:20" s="517" customFormat="1" ht="13.5" customHeight="1">
      <c r="A21" s="209">
        <v>9</v>
      </c>
      <c r="B21" s="580" t="s">
        <v>409</v>
      </c>
      <c r="C21" s="657">
        <f t="shared" si="4"/>
        <v>1789</v>
      </c>
      <c r="D21" s="302">
        <v>67</v>
      </c>
      <c r="E21" s="302">
        <v>400</v>
      </c>
      <c r="F21" s="302">
        <v>1389</v>
      </c>
      <c r="G21" s="302">
        <f t="shared" si="5"/>
        <v>0</v>
      </c>
      <c r="H21" s="302">
        <f t="shared" si="6"/>
        <v>0</v>
      </c>
      <c r="I21" s="302">
        <f t="shared" si="7"/>
        <v>0</v>
      </c>
      <c r="J21" s="515">
        <f t="shared" si="1"/>
        <v>0</v>
      </c>
      <c r="K21" s="302">
        <f t="shared" si="8"/>
        <v>0</v>
      </c>
      <c r="L21" s="302"/>
      <c r="M21" s="302"/>
      <c r="N21" s="302">
        <f t="shared" si="9"/>
        <v>0</v>
      </c>
      <c r="O21" s="302"/>
      <c r="P21" s="302"/>
      <c r="Q21" s="302">
        <f t="shared" si="10"/>
        <v>0</v>
      </c>
      <c r="R21" s="302"/>
      <c r="S21" s="302"/>
      <c r="T21" s="516"/>
    </row>
    <row r="22" spans="1:20" s="517" customFormat="1">
      <c r="A22" s="209">
        <v>10</v>
      </c>
      <c r="B22" s="385" t="s">
        <v>40</v>
      </c>
      <c r="C22" s="657">
        <f t="shared" si="4"/>
        <v>5729.85</v>
      </c>
      <c r="D22" s="302">
        <v>3061</v>
      </c>
      <c r="E22" s="302">
        <v>3061</v>
      </c>
      <c r="F22" s="302">
        <v>2668.85</v>
      </c>
      <c r="G22" s="302">
        <f t="shared" si="5"/>
        <v>0</v>
      </c>
      <c r="H22" s="302">
        <f t="shared" si="6"/>
        <v>0</v>
      </c>
      <c r="I22" s="302">
        <f t="shared" si="7"/>
        <v>0</v>
      </c>
      <c r="J22" s="515">
        <f t="shared" si="1"/>
        <v>0</v>
      </c>
      <c r="K22" s="302">
        <f t="shared" si="8"/>
        <v>0</v>
      </c>
      <c r="L22" s="302"/>
      <c r="M22" s="302"/>
      <c r="N22" s="302">
        <f t="shared" si="9"/>
        <v>0</v>
      </c>
      <c r="O22" s="302"/>
      <c r="P22" s="302"/>
      <c r="Q22" s="302">
        <f t="shared" si="10"/>
        <v>0</v>
      </c>
      <c r="R22" s="302"/>
      <c r="S22" s="302"/>
      <c r="T22" s="516"/>
    </row>
    <row r="23" spans="1:20" s="517" customFormat="1" ht="25.5">
      <c r="A23" s="209">
        <v>11</v>
      </c>
      <c r="B23" s="387" t="s">
        <v>415</v>
      </c>
      <c r="C23" s="657">
        <f t="shared" si="4"/>
        <v>5587.38</v>
      </c>
      <c r="D23" s="302">
        <v>3887</v>
      </c>
      <c r="E23" s="302">
        <v>4096</v>
      </c>
      <c r="F23" s="302">
        <v>1491.38</v>
      </c>
      <c r="G23" s="302">
        <f>H23+I23</f>
        <v>1946.1080000000002</v>
      </c>
      <c r="H23" s="302">
        <f>L23+O23+R23</f>
        <v>1807.6580000000001</v>
      </c>
      <c r="I23" s="302">
        <f>M23+P23+S23</f>
        <v>138.44999999999999</v>
      </c>
      <c r="J23" s="515">
        <f t="shared" si="1"/>
        <v>34.830421413972203</v>
      </c>
      <c r="K23" s="302">
        <f t="shared" si="8"/>
        <v>0</v>
      </c>
      <c r="L23" s="302"/>
      <c r="M23" s="302"/>
      <c r="N23" s="302">
        <f t="shared" si="9"/>
        <v>0</v>
      </c>
      <c r="O23" s="302"/>
      <c r="P23" s="302"/>
      <c r="Q23" s="302">
        <f t="shared" si="10"/>
        <v>1946.1080000000002</v>
      </c>
      <c r="R23" s="302">
        <f>'B2 đầu tư'!U113+'B2 đầu tư'!U116+'B2 đầu tư'!U156</f>
        <v>1807.6580000000001</v>
      </c>
      <c r="S23" s="302">
        <f>'B3 S ngiệp'!G286</f>
        <v>138.44999999999999</v>
      </c>
      <c r="T23" s="377"/>
    </row>
    <row r="24" spans="1:20" s="517" customFormat="1">
      <c r="A24" s="209">
        <v>12</v>
      </c>
      <c r="B24" s="387" t="s">
        <v>401</v>
      </c>
      <c r="C24" s="657">
        <f t="shared" si="4"/>
        <v>50</v>
      </c>
      <c r="D24" s="302">
        <v>50</v>
      </c>
      <c r="E24" s="302">
        <v>50</v>
      </c>
      <c r="F24" s="302"/>
      <c r="G24" s="302">
        <f t="shared" si="5"/>
        <v>16.274999999999999</v>
      </c>
      <c r="H24" s="302">
        <f t="shared" si="6"/>
        <v>0</v>
      </c>
      <c r="I24" s="302">
        <f t="shared" si="7"/>
        <v>16.274999999999999</v>
      </c>
      <c r="J24" s="515">
        <f t="shared" si="1"/>
        <v>32.549999999999997</v>
      </c>
      <c r="K24" s="302">
        <f t="shared" si="8"/>
        <v>16.274999999999999</v>
      </c>
      <c r="L24" s="302"/>
      <c r="M24" s="302">
        <f>'B3 S ngiệp'!G158</f>
        <v>16.274999999999999</v>
      </c>
      <c r="N24" s="302">
        <f t="shared" si="9"/>
        <v>0</v>
      </c>
      <c r="O24" s="302"/>
      <c r="P24" s="302"/>
      <c r="Q24" s="302">
        <f t="shared" si="10"/>
        <v>0</v>
      </c>
      <c r="R24" s="302"/>
      <c r="S24" s="302"/>
      <c r="T24" s="377"/>
    </row>
    <row r="25" spans="1:20" s="517" customFormat="1" ht="17.25" customHeight="1">
      <c r="A25" s="209">
        <v>13</v>
      </c>
      <c r="B25" s="387" t="s">
        <v>777</v>
      </c>
      <c r="C25" s="657">
        <f t="shared" si="4"/>
        <v>1704</v>
      </c>
      <c r="D25" s="302">
        <v>1704</v>
      </c>
      <c r="E25" s="302">
        <v>1704</v>
      </c>
      <c r="F25" s="302"/>
      <c r="G25" s="302">
        <f t="shared" si="5"/>
        <v>105.758</v>
      </c>
      <c r="H25" s="302">
        <f t="shared" si="6"/>
        <v>105.758</v>
      </c>
      <c r="I25" s="302">
        <f t="shared" si="7"/>
        <v>0</v>
      </c>
      <c r="J25" s="515">
        <f t="shared" si="1"/>
        <v>6.2064553990610323</v>
      </c>
      <c r="K25" s="302">
        <f t="shared" si="8"/>
        <v>0</v>
      </c>
      <c r="L25" s="302"/>
      <c r="M25" s="302"/>
      <c r="N25" s="302">
        <f t="shared" si="9"/>
        <v>105.758</v>
      </c>
      <c r="O25" s="302">
        <f>'B2 đầu tư'!U45</f>
        <v>105.758</v>
      </c>
      <c r="P25" s="302"/>
      <c r="Q25" s="302">
        <f t="shared" si="10"/>
        <v>0</v>
      </c>
      <c r="R25" s="302"/>
      <c r="S25" s="302"/>
      <c r="T25" s="377"/>
    </row>
    <row r="26" spans="1:20" s="517" customFormat="1" ht="17.25" customHeight="1">
      <c r="A26" s="209">
        <v>14</v>
      </c>
      <c r="B26" s="210" t="s">
        <v>796</v>
      </c>
      <c r="C26" s="657">
        <f t="shared" si="4"/>
        <v>962</v>
      </c>
      <c r="D26" s="302"/>
      <c r="E26" s="302">
        <v>962</v>
      </c>
      <c r="F26" s="303"/>
      <c r="G26" s="302">
        <f t="shared" ref="G26" si="11">H26+I26</f>
        <v>0</v>
      </c>
      <c r="H26" s="302">
        <f>L26+O26+R26</f>
        <v>0</v>
      </c>
      <c r="I26" s="302">
        <f>M26+P26+S26</f>
        <v>0</v>
      </c>
      <c r="J26" s="515"/>
      <c r="K26" s="302"/>
      <c r="L26" s="302"/>
      <c r="M26" s="302"/>
      <c r="N26" s="302"/>
      <c r="O26" s="302"/>
      <c r="P26" s="302"/>
      <c r="Q26" s="302"/>
      <c r="R26" s="302"/>
      <c r="S26" s="302"/>
      <c r="T26" s="377"/>
    </row>
    <row r="27" spans="1:20" s="519" customFormat="1">
      <c r="A27" s="390" t="s">
        <v>5</v>
      </c>
      <c r="B27" s="391" t="s">
        <v>420</v>
      </c>
      <c r="C27" s="658">
        <f t="shared" ref="C27:H27" si="12">SUM(C28:C38)</f>
        <v>132049.00900000002</v>
      </c>
      <c r="D27" s="303">
        <f t="shared" si="12"/>
        <v>97229.360000000015</v>
      </c>
      <c r="E27" s="303">
        <f>SUM(E28:E38)</f>
        <v>100241.36000000002</v>
      </c>
      <c r="F27" s="303">
        <f>SUM(F28:F38)</f>
        <v>31807.648999999998</v>
      </c>
      <c r="G27" s="303">
        <f t="shared" si="12"/>
        <v>44477.115621000004</v>
      </c>
      <c r="H27" s="303">
        <f t="shared" si="12"/>
        <v>42941.566621000005</v>
      </c>
      <c r="I27" s="303">
        <f t="shared" ref="I27:S27" si="13">SUM(I28:I38)</f>
        <v>1535.5489999999998</v>
      </c>
      <c r="J27" s="518">
        <f t="shared" ref="J27:J38" si="14">G27/C27*100</f>
        <v>33.682278994611764</v>
      </c>
      <c r="K27" s="303">
        <f t="shared" si="13"/>
        <v>6819.6930000000002</v>
      </c>
      <c r="L27" s="303">
        <f t="shared" si="13"/>
        <v>6819.6930000000002</v>
      </c>
      <c r="M27" s="303">
        <f t="shared" si="13"/>
        <v>0</v>
      </c>
      <c r="N27" s="303">
        <f t="shared" si="13"/>
        <v>8544.228000000001</v>
      </c>
      <c r="O27" s="303">
        <f t="shared" si="13"/>
        <v>7082.4640000000009</v>
      </c>
      <c r="P27" s="303">
        <f t="shared" si="13"/>
        <v>1461.7639999999997</v>
      </c>
      <c r="Q27" s="303">
        <f t="shared" si="13"/>
        <v>29113.194621000006</v>
      </c>
      <c r="R27" s="303">
        <f t="shared" si="13"/>
        <v>29039.409621000006</v>
      </c>
      <c r="S27" s="303">
        <f t="shared" si="13"/>
        <v>73.784999999999997</v>
      </c>
      <c r="T27" s="365"/>
    </row>
    <row r="28" spans="1:20" s="517" customFormat="1">
      <c r="A28" s="209">
        <v>1</v>
      </c>
      <c r="B28" s="375" t="s">
        <v>62</v>
      </c>
      <c r="C28" s="657">
        <f t="shared" ref="C28:C38" si="15">E28+F28</f>
        <v>11866.468000000001</v>
      </c>
      <c r="D28" s="302">
        <v>9694.23</v>
      </c>
      <c r="E28" s="302">
        <f>9694.23-230.8+582.33</f>
        <v>10045.76</v>
      </c>
      <c r="F28" s="302">
        <v>1820.7080000000001</v>
      </c>
      <c r="G28" s="302">
        <f t="shared" ref="G28:G38" si="16">H28+I28</f>
        <v>3701.7190000000001</v>
      </c>
      <c r="H28" s="302">
        <f t="shared" ref="H28" si="17">L28+O28+R28</f>
        <v>3549.047</v>
      </c>
      <c r="I28" s="302">
        <f t="shared" ref="I28" si="18">M28+P28+S28</f>
        <v>152.672</v>
      </c>
      <c r="J28" s="515">
        <f t="shared" si="14"/>
        <v>31.194783485701048</v>
      </c>
      <c r="K28" s="302">
        <f t="shared" si="8"/>
        <v>3.8969999999999998</v>
      </c>
      <c r="L28" s="520">
        <f>'B2 đầu tư'!U212+'B2 đầu tư'!U213</f>
        <v>3.8969999999999998</v>
      </c>
      <c r="M28" s="302"/>
      <c r="N28" s="302">
        <f t="shared" si="9"/>
        <v>207.63200000000001</v>
      </c>
      <c r="O28" s="302">
        <f>'B2 đầu tư'!U187+'B2 đầu tư'!U188+'B2 đầu tư'!U189</f>
        <v>54.96</v>
      </c>
      <c r="P28" s="302">
        <f>'B3 S ngiệp'!G11+'B3 S ngiệp'!G22</f>
        <v>152.672</v>
      </c>
      <c r="Q28" s="302">
        <f t="shared" si="10"/>
        <v>3490.19</v>
      </c>
      <c r="R28" s="302">
        <f>'B2 đầu tư'!U96+'B2 đầu tư'!U142</f>
        <v>3490.19</v>
      </c>
      <c r="S28" s="302"/>
      <c r="T28" s="377"/>
    </row>
    <row r="29" spans="1:20" s="517" customFormat="1">
      <c r="A29" s="209">
        <v>2</v>
      </c>
      <c r="B29" s="375" t="s">
        <v>51</v>
      </c>
      <c r="C29" s="657">
        <f t="shared" si="15"/>
        <v>10685.947</v>
      </c>
      <c r="D29" s="302">
        <v>9360.36</v>
      </c>
      <c r="E29" s="302">
        <f>9360.36-256.8+723.9</f>
        <v>9827.4600000000009</v>
      </c>
      <c r="F29" s="302">
        <v>858.48699999999997</v>
      </c>
      <c r="G29" s="302">
        <f>H29+I29</f>
        <v>5001.6040000000003</v>
      </c>
      <c r="H29" s="302">
        <f t="shared" ref="H29:H38" si="19">L29+O29+R29</f>
        <v>3987.7420000000002</v>
      </c>
      <c r="I29" s="302">
        <f t="shared" ref="I29:I38" si="20">M29+P29+S29</f>
        <v>1013.862</v>
      </c>
      <c r="J29" s="515">
        <f t="shared" si="14"/>
        <v>46.805435213182321</v>
      </c>
      <c r="K29" s="302">
        <f t="shared" si="8"/>
        <v>0</v>
      </c>
      <c r="L29" s="520"/>
      <c r="M29" s="302"/>
      <c r="N29" s="302">
        <f t="shared" si="9"/>
        <v>2513.1039999999998</v>
      </c>
      <c r="O29" s="302">
        <f>'B2 đầu tư'!U52</f>
        <v>1499.242</v>
      </c>
      <c r="P29" s="302">
        <f>'B3 S ngiệp'!H40</f>
        <v>1013.862</v>
      </c>
      <c r="Q29" s="302">
        <f t="shared" si="10"/>
        <v>2488.5</v>
      </c>
      <c r="R29" s="302">
        <f>'B2 đầu tư'!U92</f>
        <v>2488.5</v>
      </c>
      <c r="S29" s="302"/>
      <c r="T29" s="521"/>
    </row>
    <row r="30" spans="1:20" s="517" customFormat="1">
      <c r="A30" s="209">
        <v>3</v>
      </c>
      <c r="B30" s="375" t="s">
        <v>42</v>
      </c>
      <c r="C30" s="657">
        <f t="shared" si="15"/>
        <v>9767.1829999999991</v>
      </c>
      <c r="D30" s="302">
        <v>7523.3</v>
      </c>
      <c r="E30" s="302">
        <f>7523.3-263.6+759.7</f>
        <v>8019.4</v>
      </c>
      <c r="F30" s="302">
        <v>1747.7829999999999</v>
      </c>
      <c r="G30" s="302">
        <f t="shared" si="16"/>
        <v>3596.44</v>
      </c>
      <c r="H30" s="302">
        <f t="shared" si="19"/>
        <v>3596.44</v>
      </c>
      <c r="I30" s="302">
        <f t="shared" si="20"/>
        <v>0</v>
      </c>
      <c r="J30" s="515">
        <f t="shared" si="14"/>
        <v>36.82167110005004</v>
      </c>
      <c r="K30" s="302">
        <f t="shared" si="8"/>
        <v>0</v>
      </c>
      <c r="L30" s="520"/>
      <c r="M30" s="302"/>
      <c r="N30" s="302">
        <f t="shared" si="9"/>
        <v>0</v>
      </c>
      <c r="O30" s="302"/>
      <c r="P30" s="302"/>
      <c r="Q30" s="302">
        <f>R30+S30</f>
        <v>3596.44</v>
      </c>
      <c r="R30" s="302">
        <f>'B2 đầu tư'!U88+'B2 đầu tư'!U135</f>
        <v>3596.44</v>
      </c>
      <c r="S30" s="302"/>
      <c r="T30" s="521"/>
    </row>
    <row r="31" spans="1:20" s="517" customFormat="1">
      <c r="A31" s="209">
        <v>4</v>
      </c>
      <c r="B31" s="375" t="s">
        <v>63</v>
      </c>
      <c r="C31" s="657">
        <f t="shared" si="15"/>
        <v>17324.033000000003</v>
      </c>
      <c r="D31" s="302">
        <v>13839.25</v>
      </c>
      <c r="E31" s="302">
        <f>13839.25-228.8+715.61</f>
        <v>14326.060000000001</v>
      </c>
      <c r="F31" s="302">
        <v>2997.973</v>
      </c>
      <c r="G31" s="302">
        <f t="shared" si="16"/>
        <v>1430</v>
      </c>
      <c r="H31" s="302">
        <f t="shared" si="19"/>
        <v>1430</v>
      </c>
      <c r="I31" s="302">
        <f t="shared" si="20"/>
        <v>0</v>
      </c>
      <c r="J31" s="515">
        <f t="shared" si="14"/>
        <v>8.2544289773634105</v>
      </c>
      <c r="K31" s="302">
        <f t="shared" si="8"/>
        <v>0</v>
      </c>
      <c r="L31" s="520"/>
      <c r="M31" s="302"/>
      <c r="N31" s="302">
        <f t="shared" si="9"/>
        <v>1430</v>
      </c>
      <c r="O31" s="302">
        <f>'B2 đầu tư'!U194+'B2 đầu tư'!U195+'B2 đầu tư'!U196</f>
        <v>1430</v>
      </c>
      <c r="P31" s="302"/>
      <c r="Q31" s="302">
        <f t="shared" si="10"/>
        <v>0</v>
      </c>
      <c r="R31" s="302"/>
      <c r="S31" s="302"/>
      <c r="T31" s="521"/>
    </row>
    <row r="32" spans="1:20" s="517" customFormat="1">
      <c r="A32" s="209">
        <v>5</v>
      </c>
      <c r="B32" s="375" t="s">
        <v>52</v>
      </c>
      <c r="C32" s="657">
        <f t="shared" si="15"/>
        <v>11021.694</v>
      </c>
      <c r="D32" s="302">
        <v>6216.58</v>
      </c>
      <c r="E32" s="302">
        <f>6216.58-223.4+515.09</f>
        <v>6508.27</v>
      </c>
      <c r="F32" s="302">
        <v>4513.424</v>
      </c>
      <c r="G32" s="302">
        <f t="shared" si="16"/>
        <v>6418.567</v>
      </c>
      <c r="H32" s="302">
        <f t="shared" si="19"/>
        <v>6418.567</v>
      </c>
      <c r="I32" s="302">
        <f t="shared" si="20"/>
        <v>0</v>
      </c>
      <c r="J32" s="515">
        <f t="shared" si="14"/>
        <v>58.235757588624757</v>
      </c>
      <c r="K32" s="302">
        <f t="shared" si="8"/>
        <v>1706</v>
      </c>
      <c r="L32" s="520">
        <f>'B2 đầu tư'!U219+'B2 đầu tư'!U220</f>
        <v>1706</v>
      </c>
      <c r="M32" s="302"/>
      <c r="N32" s="302">
        <f t="shared" si="9"/>
        <v>1100</v>
      </c>
      <c r="O32" s="302">
        <f>'B2 đầu tư'!U197+'B2 đầu tư'!U198</f>
        <v>1100</v>
      </c>
      <c r="P32" s="302"/>
      <c r="Q32" s="302">
        <f t="shared" si="10"/>
        <v>3612.567</v>
      </c>
      <c r="R32" s="302">
        <f>'B2 đầu tư'!U91+'B2 đầu tư'!U138</f>
        <v>3612.567</v>
      </c>
      <c r="S32" s="302"/>
      <c r="T32" s="521"/>
    </row>
    <row r="33" spans="1:20" s="517" customFormat="1">
      <c r="A33" s="209">
        <v>6</v>
      </c>
      <c r="B33" s="375" t="s">
        <v>45</v>
      </c>
      <c r="C33" s="657">
        <f t="shared" si="15"/>
        <v>10894.955</v>
      </c>
      <c r="D33" s="302">
        <v>7149.33</v>
      </c>
      <c r="E33" s="302">
        <f>7149.33-279.8+375.98</f>
        <v>7245.51</v>
      </c>
      <c r="F33" s="302">
        <v>3649.4450000000002</v>
      </c>
      <c r="G33" s="302">
        <f t="shared" si="16"/>
        <v>4693.7906210000001</v>
      </c>
      <c r="H33" s="302">
        <f t="shared" si="19"/>
        <v>4693.7906210000001</v>
      </c>
      <c r="I33" s="302">
        <f t="shared" si="20"/>
        <v>0</v>
      </c>
      <c r="J33" s="515">
        <f t="shared" si="14"/>
        <v>43.082239632931021</v>
      </c>
      <c r="K33" s="302">
        <f t="shared" si="8"/>
        <v>1698.9459999999999</v>
      </c>
      <c r="L33" s="520">
        <f>'B2 đầu tư'!U221+'B2 đầu tư'!U222</f>
        <v>1698.9459999999999</v>
      </c>
      <c r="M33" s="302"/>
      <c r="N33" s="302">
        <f t="shared" si="9"/>
        <v>595.09900000000005</v>
      </c>
      <c r="O33" s="302">
        <f>'B2 đầu tư'!U199</f>
        <v>595.09900000000005</v>
      </c>
      <c r="P33" s="302"/>
      <c r="Q33" s="302">
        <f t="shared" si="10"/>
        <v>2399.745621</v>
      </c>
      <c r="R33" s="302">
        <f>'B2 đầu tư'!U93</f>
        <v>2399.745621</v>
      </c>
      <c r="S33" s="302"/>
      <c r="T33" s="521"/>
    </row>
    <row r="34" spans="1:20" s="517" customFormat="1">
      <c r="A34" s="209">
        <v>7</v>
      </c>
      <c r="B34" s="375" t="s">
        <v>46</v>
      </c>
      <c r="C34" s="657">
        <f t="shared" si="15"/>
        <v>17520.54</v>
      </c>
      <c r="D34" s="302">
        <v>13354.33</v>
      </c>
      <c r="E34" s="302">
        <f>13354.33-243.2+627.27</f>
        <v>13738.4</v>
      </c>
      <c r="F34" s="302">
        <v>3782.14</v>
      </c>
      <c r="G34" s="302">
        <f t="shared" si="16"/>
        <v>5007.232</v>
      </c>
      <c r="H34" s="302">
        <f t="shared" si="19"/>
        <v>5007.232</v>
      </c>
      <c r="I34" s="302">
        <f t="shared" si="20"/>
        <v>0</v>
      </c>
      <c r="J34" s="515">
        <f t="shared" si="14"/>
        <v>28.579210458125146</v>
      </c>
      <c r="K34" s="302">
        <f t="shared" si="8"/>
        <v>1702.31</v>
      </c>
      <c r="L34" s="520">
        <f>'B2 đầu tư'!U223+'B2 đầu tư'!U224</f>
        <v>1702.31</v>
      </c>
      <c r="M34" s="302"/>
      <c r="N34" s="302">
        <f t="shared" si="9"/>
        <v>797.85299999999995</v>
      </c>
      <c r="O34" s="302">
        <f>'B2 đầu tư'!U201</f>
        <v>797.85299999999995</v>
      </c>
      <c r="P34" s="302"/>
      <c r="Q34" s="302">
        <f t="shared" si="10"/>
        <v>2507.069</v>
      </c>
      <c r="R34" s="302">
        <f>'B2 đầu tư'!U94+'B2 đầu tư'!U140</f>
        <v>2507.069</v>
      </c>
      <c r="S34" s="302"/>
      <c r="T34" s="521"/>
    </row>
    <row r="35" spans="1:20" s="517" customFormat="1">
      <c r="A35" s="209">
        <v>8</v>
      </c>
      <c r="B35" s="375" t="s">
        <v>64</v>
      </c>
      <c r="C35" s="657">
        <f t="shared" si="15"/>
        <v>11653.687000000002</v>
      </c>
      <c r="D35" s="302">
        <v>7452.71</v>
      </c>
      <c r="E35" s="302">
        <f>7452.71-293.4+230.76</f>
        <v>7390.0700000000006</v>
      </c>
      <c r="F35" s="302">
        <v>4263.6170000000002</v>
      </c>
      <c r="G35" s="302">
        <f t="shared" si="16"/>
        <v>5761.8</v>
      </c>
      <c r="H35" s="302">
        <f>L35+O35+R35</f>
        <v>5596.9350000000004</v>
      </c>
      <c r="I35" s="302">
        <f t="shared" si="20"/>
        <v>164.86500000000001</v>
      </c>
      <c r="J35" s="515">
        <f t="shared" si="14"/>
        <v>49.441863334754046</v>
      </c>
      <c r="K35" s="302">
        <f t="shared" si="8"/>
        <v>1706</v>
      </c>
      <c r="L35" s="520">
        <f>'B2 đầu tư'!U225+'B2 đầu tư'!U226</f>
        <v>1706</v>
      </c>
      <c r="M35" s="302"/>
      <c r="N35" s="302">
        <f t="shared" si="9"/>
        <v>822.63</v>
      </c>
      <c r="O35" s="302">
        <f>'B2 đầu tư'!U203+'B2 đầu tư'!U204</f>
        <v>675</v>
      </c>
      <c r="P35" s="302">
        <f>'B3 S ngiệp'!G21</f>
        <v>147.63</v>
      </c>
      <c r="Q35" s="302">
        <f t="shared" si="10"/>
        <v>3233.1700000000005</v>
      </c>
      <c r="R35" s="302">
        <f>'B2 đầu tư'!U95+'B2 đầu tư'!U141</f>
        <v>3215.9350000000004</v>
      </c>
      <c r="S35" s="302">
        <f>'B3 S ngiệp'!G203</f>
        <v>17.234999999999999</v>
      </c>
      <c r="T35" s="521"/>
    </row>
    <row r="36" spans="1:20" s="517" customFormat="1">
      <c r="A36" s="209">
        <v>9</v>
      </c>
      <c r="B36" s="375" t="s">
        <v>65</v>
      </c>
      <c r="C36" s="657">
        <f t="shared" si="15"/>
        <v>10209.017</v>
      </c>
      <c r="D36" s="302">
        <v>7652.87</v>
      </c>
      <c r="E36" s="302">
        <f>7652.87-215+277.11</f>
        <v>7714.98</v>
      </c>
      <c r="F36" s="302">
        <v>2494.0369999999998</v>
      </c>
      <c r="G36" s="302">
        <f t="shared" si="16"/>
        <v>3418.98</v>
      </c>
      <c r="H36" s="302">
        <f t="shared" si="19"/>
        <v>3271.38</v>
      </c>
      <c r="I36" s="302">
        <f t="shared" si="20"/>
        <v>147.6</v>
      </c>
      <c r="J36" s="515">
        <f t="shared" si="14"/>
        <v>33.489806119433439</v>
      </c>
      <c r="K36" s="302">
        <f t="shared" si="8"/>
        <v>0</v>
      </c>
      <c r="L36" s="520"/>
      <c r="M36" s="302"/>
      <c r="N36" s="302">
        <f t="shared" si="9"/>
        <v>147.6</v>
      </c>
      <c r="O36" s="302"/>
      <c r="P36" s="302">
        <f>'B3 S ngiệp'!G23</f>
        <v>147.6</v>
      </c>
      <c r="Q36" s="302">
        <f t="shared" si="10"/>
        <v>3271.38</v>
      </c>
      <c r="R36" s="302">
        <f>'B2 đầu tư'!U97+'B2 đầu tư'!U143</f>
        <v>3271.38</v>
      </c>
      <c r="S36" s="302"/>
      <c r="T36" s="521"/>
    </row>
    <row r="37" spans="1:20" s="517" customFormat="1">
      <c r="A37" s="209">
        <v>10</v>
      </c>
      <c r="B37" s="375" t="s">
        <v>66</v>
      </c>
      <c r="C37" s="657">
        <f t="shared" si="15"/>
        <v>10803.534</v>
      </c>
      <c r="D37" s="302">
        <v>8337.5499999999993</v>
      </c>
      <c r="E37" s="302">
        <f>8337.55-259.4+461.13</f>
        <v>8539.2799999999988</v>
      </c>
      <c r="F37" s="302">
        <v>2264.2539999999999</v>
      </c>
      <c r="G37" s="302">
        <f t="shared" si="16"/>
        <v>4495.1830000000009</v>
      </c>
      <c r="H37" s="302">
        <f t="shared" si="19"/>
        <v>4495.1830000000009</v>
      </c>
      <c r="I37" s="302">
        <f t="shared" si="20"/>
        <v>0</v>
      </c>
      <c r="J37" s="515">
        <f t="shared" si="14"/>
        <v>41.608449605471705</v>
      </c>
      <c r="K37" s="302">
        <f t="shared" si="8"/>
        <v>2.54</v>
      </c>
      <c r="L37" s="520">
        <f>'B2 đầu tư'!U229</f>
        <v>2.54</v>
      </c>
      <c r="M37" s="302"/>
      <c r="N37" s="302">
        <f t="shared" si="9"/>
        <v>35.06</v>
      </c>
      <c r="O37" s="302">
        <f>'B2 đầu tư'!U207</f>
        <v>35.06</v>
      </c>
      <c r="P37" s="302"/>
      <c r="Q37" s="302">
        <f t="shared" si="10"/>
        <v>4457.5830000000005</v>
      </c>
      <c r="R37" s="302">
        <f>'B2 đầu tư'!U98+'B2 đầu tư'!W144</f>
        <v>4457.5830000000005</v>
      </c>
      <c r="S37" s="302"/>
      <c r="T37" s="521"/>
    </row>
    <row r="38" spans="1:20" s="517" customFormat="1">
      <c r="A38" s="209">
        <v>11</v>
      </c>
      <c r="B38" s="375" t="s">
        <v>44</v>
      </c>
      <c r="C38" s="657">
        <f t="shared" si="15"/>
        <v>10301.951000000001</v>
      </c>
      <c r="D38" s="302">
        <v>6648.85</v>
      </c>
      <c r="E38" s="302">
        <f>6648.85-301+538.32</f>
        <v>6886.17</v>
      </c>
      <c r="F38" s="302">
        <v>3415.7809999999999</v>
      </c>
      <c r="G38" s="302">
        <f t="shared" si="16"/>
        <v>951.8</v>
      </c>
      <c r="H38" s="302">
        <f t="shared" si="19"/>
        <v>895.25</v>
      </c>
      <c r="I38" s="302">
        <f t="shared" si="20"/>
        <v>56.55</v>
      </c>
      <c r="J38" s="515">
        <f t="shared" si="14"/>
        <v>9.2390266659198819</v>
      </c>
      <c r="K38" s="302">
        <f t="shared" si="8"/>
        <v>0</v>
      </c>
      <c r="L38" s="520"/>
      <c r="M38" s="302"/>
      <c r="N38" s="302">
        <f t="shared" si="9"/>
        <v>895.25</v>
      </c>
      <c r="O38" s="302">
        <f>'B2 đầu tư'!U208+'B2 đầu tư'!U209</f>
        <v>895.25</v>
      </c>
      <c r="P38" s="302"/>
      <c r="Q38" s="302">
        <f t="shared" si="10"/>
        <v>56.55</v>
      </c>
      <c r="R38" s="302"/>
      <c r="S38" s="302">
        <f>'B3 S ngiệp'!G253</f>
        <v>56.55</v>
      </c>
      <c r="T38" s="521"/>
    </row>
    <row r="39" spans="1:20" s="581" customFormat="1">
      <c r="C39" s="659"/>
      <c r="D39" s="582"/>
      <c r="E39" s="582"/>
      <c r="F39" s="582"/>
      <c r="G39" s="582"/>
      <c r="H39" s="582"/>
      <c r="I39" s="582"/>
      <c r="J39" s="582"/>
      <c r="K39" s="582"/>
      <c r="L39" s="582"/>
      <c r="M39" s="582"/>
      <c r="N39" s="582"/>
      <c r="O39" s="582"/>
      <c r="P39" s="582"/>
      <c r="Q39" s="582"/>
      <c r="R39" s="582"/>
      <c r="S39" s="582"/>
    </row>
    <row r="40" spans="1:20" s="581" customFormat="1">
      <c r="C40" s="659"/>
      <c r="D40" s="582"/>
      <c r="E40" s="582"/>
      <c r="F40" s="582"/>
      <c r="G40" s="582"/>
      <c r="H40" s="582"/>
      <c r="I40" s="582"/>
      <c r="J40" s="582"/>
      <c r="K40" s="582"/>
      <c r="L40" s="582"/>
      <c r="M40" s="582"/>
      <c r="N40" s="582"/>
      <c r="O40" s="582"/>
      <c r="P40" s="582"/>
      <c r="Q40" s="582"/>
      <c r="R40" s="582"/>
      <c r="S40" s="582"/>
    </row>
  </sheetData>
  <mergeCells count="30">
    <mergeCell ref="B6:B10"/>
    <mergeCell ref="T6:T10"/>
    <mergeCell ref="K7:M7"/>
    <mergeCell ref="N7:P7"/>
    <mergeCell ref="L8:L10"/>
    <mergeCell ref="M8:M10"/>
    <mergeCell ref="N8:N10"/>
    <mergeCell ref="O8:O10"/>
    <mergeCell ref="P8:P10"/>
    <mergeCell ref="F8:F10"/>
    <mergeCell ref="C8:C10"/>
    <mergeCell ref="C7:J7"/>
    <mergeCell ref="C6:S6"/>
    <mergeCell ref="E8:E10"/>
    <mergeCell ref="S1:T1"/>
    <mergeCell ref="A4:T4"/>
    <mergeCell ref="A3:T3"/>
    <mergeCell ref="D8:D10"/>
    <mergeCell ref="G8:I8"/>
    <mergeCell ref="G9:G10"/>
    <mergeCell ref="J8:J10"/>
    <mergeCell ref="H9:H10"/>
    <mergeCell ref="I9:I10"/>
    <mergeCell ref="Q8:Q10"/>
    <mergeCell ref="R8:R10"/>
    <mergeCell ref="S8:S10"/>
    <mergeCell ref="Q7:S7"/>
    <mergeCell ref="K8:K10"/>
    <mergeCell ref="A5:T5"/>
    <mergeCell ref="A6:A10"/>
  </mergeCells>
  <pageMargins left="0.23622047244094499" right="0.196850393700787" top="0.511811023622047" bottom="0.23622047244094499" header="0.31496062992126" footer="0.31496062992126"/>
  <pageSetup paperSize="9"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B231"/>
  <sheetViews>
    <sheetView zoomScale="75" zoomScaleNormal="75" workbookViewId="0">
      <pane xSplit="21750" topLeftCell="R1"/>
      <selection activeCell="B215" sqref="B215"/>
      <selection pane="topRight" activeCell="O27" sqref="O27"/>
    </sheetView>
  </sheetViews>
  <sheetFormatPr defaultRowHeight="15.75"/>
  <cols>
    <col min="1" max="1" width="9.6640625" style="18" customWidth="1"/>
    <col min="2" max="2" width="65.5" style="18" customWidth="1"/>
    <col min="3" max="3" width="26.1640625" style="109" customWidth="1"/>
    <col min="4" max="4" width="20.6640625" style="109" customWidth="1"/>
    <col min="5" max="5" width="13.5" style="18" customWidth="1"/>
    <col min="6" max="7" width="14" style="18" customWidth="1"/>
    <col min="8" max="8" width="14.5" style="18" hidden="1" customWidth="1"/>
    <col min="9" max="9" width="14.5" style="19" hidden="1" customWidth="1"/>
    <col min="10" max="10" width="15.6640625" style="19" hidden="1" customWidth="1"/>
    <col min="11" max="11" width="15.83203125" style="19" hidden="1" customWidth="1"/>
    <col min="12" max="12" width="14.5" style="19" hidden="1" customWidth="1"/>
    <col min="13" max="13" width="21.5" style="19" hidden="1" customWidth="1"/>
    <col min="14" max="14" width="20.1640625" style="18" hidden="1" customWidth="1"/>
    <col min="15" max="15" width="13.6640625" style="18" hidden="1" customWidth="1"/>
    <col min="16" max="16" width="32.1640625" style="18" hidden="1" customWidth="1"/>
    <col min="17" max="17" width="12.1640625" style="18" hidden="1" customWidth="1"/>
    <col min="18" max="18" width="16.1640625" style="18" customWidth="1"/>
    <col min="19" max="19" width="16.33203125" style="20" customWidth="1"/>
    <col min="20" max="20" width="15.33203125" style="19" customWidth="1"/>
    <col min="21" max="21" width="15.1640625" style="19" customWidth="1"/>
    <col min="22" max="22" width="14.5" style="19" customWidth="1"/>
    <col min="23" max="23" width="15.83203125" style="483" customWidth="1"/>
    <col min="24" max="24" width="15.83203125" style="19" customWidth="1"/>
    <col min="25" max="25" width="17.33203125" style="18" customWidth="1"/>
    <col min="26" max="26" width="14.83203125" style="18" hidden="1" customWidth="1"/>
    <col min="27" max="27" width="14" style="18" bestFit="1" customWidth="1"/>
    <col min="28" max="28" width="10.6640625" style="18" bestFit="1" customWidth="1"/>
    <col min="29" max="238" width="9.33203125" style="18"/>
    <col min="239" max="239" width="9.6640625" style="18" customWidth="1"/>
    <col min="240" max="240" width="58.1640625" style="18" customWidth="1"/>
    <col min="241" max="241" width="33.5" style="18" customWidth="1"/>
    <col min="242" max="242" width="22.1640625" style="18" customWidth="1"/>
    <col min="243" max="243" width="25.5" style="18" customWidth="1"/>
    <col min="244" max="244" width="56.33203125" style="18" customWidth="1"/>
    <col min="245" max="245" width="66.1640625" style="18" customWidth="1"/>
    <col min="246" max="251" width="11" style="18" customWidth="1"/>
    <col min="252" max="252" width="13.5" style="18" customWidth="1"/>
    <col min="253" max="253" width="9" style="18" customWidth="1"/>
    <col min="254" max="494" width="9.33203125" style="18"/>
    <col min="495" max="495" width="9.6640625" style="18" customWidth="1"/>
    <col min="496" max="496" width="58.1640625" style="18" customWidth="1"/>
    <col min="497" max="497" width="33.5" style="18" customWidth="1"/>
    <col min="498" max="498" width="22.1640625" style="18" customWidth="1"/>
    <col min="499" max="499" width="25.5" style="18" customWidth="1"/>
    <col min="500" max="500" width="56.33203125" style="18" customWidth="1"/>
    <col min="501" max="501" width="66.1640625" style="18" customWidth="1"/>
    <col min="502" max="507" width="11" style="18" customWidth="1"/>
    <col min="508" max="508" width="13.5" style="18" customWidth="1"/>
    <col min="509" max="509" width="9" style="18" customWidth="1"/>
    <col min="510" max="750" width="9.33203125" style="18"/>
    <col min="751" max="751" width="9.6640625" style="18" customWidth="1"/>
    <col min="752" max="752" width="58.1640625" style="18" customWidth="1"/>
    <col min="753" max="753" width="33.5" style="18" customWidth="1"/>
    <col min="754" max="754" width="22.1640625" style="18" customWidth="1"/>
    <col min="755" max="755" width="25.5" style="18" customWidth="1"/>
    <col min="756" max="756" width="56.33203125" style="18" customWidth="1"/>
    <col min="757" max="757" width="66.1640625" style="18" customWidth="1"/>
    <col min="758" max="763" width="11" style="18" customWidth="1"/>
    <col min="764" max="764" width="13.5" style="18" customWidth="1"/>
    <col min="765" max="765" width="9" style="18" customWidth="1"/>
    <col min="766" max="1006" width="9.33203125" style="18"/>
    <col min="1007" max="1007" width="9.6640625" style="18" customWidth="1"/>
    <col min="1008" max="1008" width="58.1640625" style="18" customWidth="1"/>
    <col min="1009" max="1009" width="33.5" style="18" customWidth="1"/>
    <col min="1010" max="1010" width="22.1640625" style="18" customWidth="1"/>
    <col min="1011" max="1011" width="25.5" style="18" customWidth="1"/>
    <col min="1012" max="1012" width="56.33203125" style="18" customWidth="1"/>
    <col min="1013" max="1013" width="66.1640625" style="18" customWidth="1"/>
    <col min="1014" max="1019" width="11" style="18" customWidth="1"/>
    <col min="1020" max="1020" width="13.5" style="18" customWidth="1"/>
    <col min="1021" max="1021" width="9" style="18" customWidth="1"/>
    <col min="1022" max="1262" width="9.33203125" style="18"/>
    <col min="1263" max="1263" width="9.6640625" style="18" customWidth="1"/>
    <col min="1264" max="1264" width="58.1640625" style="18" customWidth="1"/>
    <col min="1265" max="1265" width="33.5" style="18" customWidth="1"/>
    <col min="1266" max="1266" width="22.1640625" style="18" customWidth="1"/>
    <col min="1267" max="1267" width="25.5" style="18" customWidth="1"/>
    <col min="1268" max="1268" width="56.33203125" style="18" customWidth="1"/>
    <col min="1269" max="1269" width="66.1640625" style="18" customWidth="1"/>
    <col min="1270" max="1275" width="11" style="18" customWidth="1"/>
    <col min="1276" max="1276" width="13.5" style="18" customWidth="1"/>
    <col min="1277" max="1277" width="9" style="18" customWidth="1"/>
    <col min="1278" max="1518" width="9.33203125" style="18"/>
    <col min="1519" max="1519" width="9.6640625" style="18" customWidth="1"/>
    <col min="1520" max="1520" width="58.1640625" style="18" customWidth="1"/>
    <col min="1521" max="1521" width="33.5" style="18" customWidth="1"/>
    <col min="1522" max="1522" width="22.1640625" style="18" customWidth="1"/>
    <col min="1523" max="1523" width="25.5" style="18" customWidth="1"/>
    <col min="1524" max="1524" width="56.33203125" style="18" customWidth="1"/>
    <col min="1525" max="1525" width="66.1640625" style="18" customWidth="1"/>
    <col min="1526" max="1531" width="11" style="18" customWidth="1"/>
    <col min="1532" max="1532" width="13.5" style="18" customWidth="1"/>
    <col min="1533" max="1533" width="9" style="18" customWidth="1"/>
    <col min="1534" max="1774" width="9.33203125" style="18"/>
    <col min="1775" max="1775" width="9.6640625" style="18" customWidth="1"/>
    <col min="1776" max="1776" width="58.1640625" style="18" customWidth="1"/>
    <col min="1777" max="1777" width="33.5" style="18" customWidth="1"/>
    <col min="1778" max="1778" width="22.1640625" style="18" customWidth="1"/>
    <col min="1779" max="1779" width="25.5" style="18" customWidth="1"/>
    <col min="1780" max="1780" width="56.33203125" style="18" customWidth="1"/>
    <col min="1781" max="1781" width="66.1640625" style="18" customWidth="1"/>
    <col min="1782" max="1787" width="11" style="18" customWidth="1"/>
    <col min="1788" max="1788" width="13.5" style="18" customWidth="1"/>
    <col min="1789" max="1789" width="9" style="18" customWidth="1"/>
    <col min="1790" max="2030" width="9.33203125" style="18"/>
    <col min="2031" max="2031" width="9.6640625" style="18" customWidth="1"/>
    <col min="2032" max="2032" width="58.1640625" style="18" customWidth="1"/>
    <col min="2033" max="2033" width="33.5" style="18" customWidth="1"/>
    <col min="2034" max="2034" width="22.1640625" style="18" customWidth="1"/>
    <col min="2035" max="2035" width="25.5" style="18" customWidth="1"/>
    <col min="2036" max="2036" width="56.33203125" style="18" customWidth="1"/>
    <col min="2037" max="2037" width="66.1640625" style="18" customWidth="1"/>
    <col min="2038" max="2043" width="11" style="18" customWidth="1"/>
    <col min="2044" max="2044" width="13.5" style="18" customWidth="1"/>
    <col min="2045" max="2045" width="9" style="18" customWidth="1"/>
    <col min="2046" max="2286" width="9.33203125" style="18"/>
    <col min="2287" max="2287" width="9.6640625" style="18" customWidth="1"/>
    <col min="2288" max="2288" width="58.1640625" style="18" customWidth="1"/>
    <col min="2289" max="2289" width="33.5" style="18" customWidth="1"/>
    <col min="2290" max="2290" width="22.1640625" style="18" customWidth="1"/>
    <col min="2291" max="2291" width="25.5" style="18" customWidth="1"/>
    <col min="2292" max="2292" width="56.33203125" style="18" customWidth="1"/>
    <col min="2293" max="2293" width="66.1640625" style="18" customWidth="1"/>
    <col min="2294" max="2299" width="11" style="18" customWidth="1"/>
    <col min="2300" max="2300" width="13.5" style="18" customWidth="1"/>
    <col min="2301" max="2301" width="9" style="18" customWidth="1"/>
    <col min="2302" max="2542" width="9.33203125" style="18"/>
    <col min="2543" max="2543" width="9.6640625" style="18" customWidth="1"/>
    <col min="2544" max="2544" width="58.1640625" style="18" customWidth="1"/>
    <col min="2545" max="2545" width="33.5" style="18" customWidth="1"/>
    <col min="2546" max="2546" width="22.1640625" style="18" customWidth="1"/>
    <col min="2547" max="2547" width="25.5" style="18" customWidth="1"/>
    <col min="2548" max="2548" width="56.33203125" style="18" customWidth="1"/>
    <col min="2549" max="2549" width="66.1640625" style="18" customWidth="1"/>
    <col min="2550" max="2555" width="11" style="18" customWidth="1"/>
    <col min="2556" max="2556" width="13.5" style="18" customWidth="1"/>
    <col min="2557" max="2557" width="9" style="18" customWidth="1"/>
    <col min="2558" max="2798" width="9.33203125" style="18"/>
    <col min="2799" max="2799" width="9.6640625" style="18" customWidth="1"/>
    <col min="2800" max="2800" width="58.1640625" style="18" customWidth="1"/>
    <col min="2801" max="2801" width="33.5" style="18" customWidth="1"/>
    <col min="2802" max="2802" width="22.1640625" style="18" customWidth="1"/>
    <col min="2803" max="2803" width="25.5" style="18" customWidth="1"/>
    <col min="2804" max="2804" width="56.33203125" style="18" customWidth="1"/>
    <col min="2805" max="2805" width="66.1640625" style="18" customWidth="1"/>
    <col min="2806" max="2811" width="11" style="18" customWidth="1"/>
    <col min="2812" max="2812" width="13.5" style="18" customWidth="1"/>
    <col min="2813" max="2813" width="9" style="18" customWidth="1"/>
    <col min="2814" max="3054" width="9.33203125" style="18"/>
    <col min="3055" max="3055" width="9.6640625" style="18" customWidth="1"/>
    <col min="3056" max="3056" width="58.1640625" style="18" customWidth="1"/>
    <col min="3057" max="3057" width="33.5" style="18" customWidth="1"/>
    <col min="3058" max="3058" width="22.1640625" style="18" customWidth="1"/>
    <col min="3059" max="3059" width="25.5" style="18" customWidth="1"/>
    <col min="3060" max="3060" width="56.33203125" style="18" customWidth="1"/>
    <col min="3061" max="3061" width="66.1640625" style="18" customWidth="1"/>
    <col min="3062" max="3067" width="11" style="18" customWidth="1"/>
    <col min="3068" max="3068" width="13.5" style="18" customWidth="1"/>
    <col min="3069" max="3069" width="9" style="18" customWidth="1"/>
    <col min="3070" max="3310" width="9.33203125" style="18"/>
    <col min="3311" max="3311" width="9.6640625" style="18" customWidth="1"/>
    <col min="3312" max="3312" width="58.1640625" style="18" customWidth="1"/>
    <col min="3313" max="3313" width="33.5" style="18" customWidth="1"/>
    <col min="3314" max="3314" width="22.1640625" style="18" customWidth="1"/>
    <col min="3315" max="3315" width="25.5" style="18" customWidth="1"/>
    <col min="3316" max="3316" width="56.33203125" style="18" customWidth="1"/>
    <col min="3317" max="3317" width="66.1640625" style="18" customWidth="1"/>
    <col min="3318" max="3323" width="11" style="18" customWidth="1"/>
    <col min="3324" max="3324" width="13.5" style="18" customWidth="1"/>
    <col min="3325" max="3325" width="9" style="18" customWidth="1"/>
    <col min="3326" max="3566" width="9.33203125" style="18"/>
    <col min="3567" max="3567" width="9.6640625" style="18" customWidth="1"/>
    <col min="3568" max="3568" width="58.1640625" style="18" customWidth="1"/>
    <col min="3569" max="3569" width="33.5" style="18" customWidth="1"/>
    <col min="3570" max="3570" width="22.1640625" style="18" customWidth="1"/>
    <col min="3571" max="3571" width="25.5" style="18" customWidth="1"/>
    <col min="3572" max="3572" width="56.33203125" style="18" customWidth="1"/>
    <col min="3573" max="3573" width="66.1640625" style="18" customWidth="1"/>
    <col min="3574" max="3579" width="11" style="18" customWidth="1"/>
    <col min="3580" max="3580" width="13.5" style="18" customWidth="1"/>
    <col min="3581" max="3581" width="9" style="18" customWidth="1"/>
    <col min="3582" max="3822" width="9.33203125" style="18"/>
    <col min="3823" max="3823" width="9.6640625" style="18" customWidth="1"/>
    <col min="3824" max="3824" width="58.1640625" style="18" customWidth="1"/>
    <col min="3825" max="3825" width="33.5" style="18" customWidth="1"/>
    <col min="3826" max="3826" width="22.1640625" style="18" customWidth="1"/>
    <col min="3827" max="3827" width="25.5" style="18" customWidth="1"/>
    <col min="3828" max="3828" width="56.33203125" style="18" customWidth="1"/>
    <col min="3829" max="3829" width="66.1640625" style="18" customWidth="1"/>
    <col min="3830" max="3835" width="11" style="18" customWidth="1"/>
    <col min="3836" max="3836" width="13.5" style="18" customWidth="1"/>
    <col min="3837" max="3837" width="9" style="18" customWidth="1"/>
    <col min="3838" max="4078" width="9.33203125" style="18"/>
    <col min="4079" max="4079" width="9.6640625" style="18" customWidth="1"/>
    <col min="4080" max="4080" width="58.1640625" style="18" customWidth="1"/>
    <col min="4081" max="4081" width="33.5" style="18" customWidth="1"/>
    <col min="4082" max="4082" width="22.1640625" style="18" customWidth="1"/>
    <col min="4083" max="4083" width="25.5" style="18" customWidth="1"/>
    <col min="4084" max="4084" width="56.33203125" style="18" customWidth="1"/>
    <col min="4085" max="4085" width="66.1640625" style="18" customWidth="1"/>
    <col min="4086" max="4091" width="11" style="18" customWidth="1"/>
    <col min="4092" max="4092" width="13.5" style="18" customWidth="1"/>
    <col min="4093" max="4093" width="9" style="18" customWidth="1"/>
    <col min="4094" max="4334" width="9.33203125" style="18"/>
    <col min="4335" max="4335" width="9.6640625" style="18" customWidth="1"/>
    <col min="4336" max="4336" width="58.1640625" style="18" customWidth="1"/>
    <col min="4337" max="4337" width="33.5" style="18" customWidth="1"/>
    <col min="4338" max="4338" width="22.1640625" style="18" customWidth="1"/>
    <col min="4339" max="4339" width="25.5" style="18" customWidth="1"/>
    <col min="4340" max="4340" width="56.33203125" style="18" customWidth="1"/>
    <col min="4341" max="4341" width="66.1640625" style="18" customWidth="1"/>
    <col min="4342" max="4347" width="11" style="18" customWidth="1"/>
    <col min="4348" max="4348" width="13.5" style="18" customWidth="1"/>
    <col min="4349" max="4349" width="9" style="18" customWidth="1"/>
    <col min="4350" max="4590" width="9.33203125" style="18"/>
    <col min="4591" max="4591" width="9.6640625" style="18" customWidth="1"/>
    <col min="4592" max="4592" width="58.1640625" style="18" customWidth="1"/>
    <col min="4593" max="4593" width="33.5" style="18" customWidth="1"/>
    <col min="4594" max="4594" width="22.1640625" style="18" customWidth="1"/>
    <col min="4595" max="4595" width="25.5" style="18" customWidth="1"/>
    <col min="4596" max="4596" width="56.33203125" style="18" customWidth="1"/>
    <col min="4597" max="4597" width="66.1640625" style="18" customWidth="1"/>
    <col min="4598" max="4603" width="11" style="18" customWidth="1"/>
    <col min="4604" max="4604" width="13.5" style="18" customWidth="1"/>
    <col min="4605" max="4605" width="9" style="18" customWidth="1"/>
    <col min="4606" max="4846" width="9.33203125" style="18"/>
    <col min="4847" max="4847" width="9.6640625" style="18" customWidth="1"/>
    <col min="4848" max="4848" width="58.1640625" style="18" customWidth="1"/>
    <col min="4849" max="4849" width="33.5" style="18" customWidth="1"/>
    <col min="4850" max="4850" width="22.1640625" style="18" customWidth="1"/>
    <col min="4851" max="4851" width="25.5" style="18" customWidth="1"/>
    <col min="4852" max="4852" width="56.33203125" style="18" customWidth="1"/>
    <col min="4853" max="4853" width="66.1640625" style="18" customWidth="1"/>
    <col min="4854" max="4859" width="11" style="18" customWidth="1"/>
    <col min="4860" max="4860" width="13.5" style="18" customWidth="1"/>
    <col min="4861" max="4861" width="9" style="18" customWidth="1"/>
    <col min="4862" max="5102" width="9.33203125" style="18"/>
    <col min="5103" max="5103" width="9.6640625" style="18" customWidth="1"/>
    <col min="5104" max="5104" width="58.1640625" style="18" customWidth="1"/>
    <col min="5105" max="5105" width="33.5" style="18" customWidth="1"/>
    <col min="5106" max="5106" width="22.1640625" style="18" customWidth="1"/>
    <col min="5107" max="5107" width="25.5" style="18" customWidth="1"/>
    <col min="5108" max="5108" width="56.33203125" style="18" customWidth="1"/>
    <col min="5109" max="5109" width="66.1640625" style="18" customWidth="1"/>
    <col min="5110" max="5115" width="11" style="18" customWidth="1"/>
    <col min="5116" max="5116" width="13.5" style="18" customWidth="1"/>
    <col min="5117" max="5117" width="9" style="18" customWidth="1"/>
    <col min="5118" max="5358" width="9.33203125" style="18"/>
    <col min="5359" max="5359" width="9.6640625" style="18" customWidth="1"/>
    <col min="5360" max="5360" width="58.1640625" style="18" customWidth="1"/>
    <col min="5361" max="5361" width="33.5" style="18" customWidth="1"/>
    <col min="5362" max="5362" width="22.1640625" style="18" customWidth="1"/>
    <col min="5363" max="5363" width="25.5" style="18" customWidth="1"/>
    <col min="5364" max="5364" width="56.33203125" style="18" customWidth="1"/>
    <col min="5365" max="5365" width="66.1640625" style="18" customWidth="1"/>
    <col min="5366" max="5371" width="11" style="18" customWidth="1"/>
    <col min="5372" max="5372" width="13.5" style="18" customWidth="1"/>
    <col min="5373" max="5373" width="9" style="18" customWidth="1"/>
    <col min="5374" max="5614" width="9.33203125" style="18"/>
    <col min="5615" max="5615" width="9.6640625" style="18" customWidth="1"/>
    <col min="5616" max="5616" width="58.1640625" style="18" customWidth="1"/>
    <col min="5617" max="5617" width="33.5" style="18" customWidth="1"/>
    <col min="5618" max="5618" width="22.1640625" style="18" customWidth="1"/>
    <col min="5619" max="5619" width="25.5" style="18" customWidth="1"/>
    <col min="5620" max="5620" width="56.33203125" style="18" customWidth="1"/>
    <col min="5621" max="5621" width="66.1640625" style="18" customWidth="1"/>
    <col min="5622" max="5627" width="11" style="18" customWidth="1"/>
    <col min="5628" max="5628" width="13.5" style="18" customWidth="1"/>
    <col min="5629" max="5629" width="9" style="18" customWidth="1"/>
    <col min="5630" max="5870" width="9.33203125" style="18"/>
    <col min="5871" max="5871" width="9.6640625" style="18" customWidth="1"/>
    <col min="5872" max="5872" width="58.1640625" style="18" customWidth="1"/>
    <col min="5873" max="5873" width="33.5" style="18" customWidth="1"/>
    <col min="5874" max="5874" width="22.1640625" style="18" customWidth="1"/>
    <col min="5875" max="5875" width="25.5" style="18" customWidth="1"/>
    <col min="5876" max="5876" width="56.33203125" style="18" customWidth="1"/>
    <col min="5877" max="5877" width="66.1640625" style="18" customWidth="1"/>
    <col min="5878" max="5883" width="11" style="18" customWidth="1"/>
    <col min="5884" max="5884" width="13.5" style="18" customWidth="1"/>
    <col min="5885" max="5885" width="9" style="18" customWidth="1"/>
    <col min="5886" max="6126" width="9.33203125" style="18"/>
    <col min="6127" max="6127" width="9.6640625" style="18" customWidth="1"/>
    <col min="6128" max="6128" width="58.1640625" style="18" customWidth="1"/>
    <col min="6129" max="6129" width="33.5" style="18" customWidth="1"/>
    <col min="6130" max="6130" width="22.1640625" style="18" customWidth="1"/>
    <col min="6131" max="6131" width="25.5" style="18" customWidth="1"/>
    <col min="6132" max="6132" width="56.33203125" style="18" customWidth="1"/>
    <col min="6133" max="6133" width="66.1640625" style="18" customWidth="1"/>
    <col min="6134" max="6139" width="11" style="18" customWidth="1"/>
    <col min="6140" max="6140" width="13.5" style="18" customWidth="1"/>
    <col min="6141" max="6141" width="9" style="18" customWidth="1"/>
    <col min="6142" max="6382" width="9.33203125" style="18"/>
    <col min="6383" max="6383" width="9.6640625" style="18" customWidth="1"/>
    <col min="6384" max="6384" width="58.1640625" style="18" customWidth="1"/>
    <col min="6385" max="6385" width="33.5" style="18" customWidth="1"/>
    <col min="6386" max="6386" width="22.1640625" style="18" customWidth="1"/>
    <col min="6387" max="6387" width="25.5" style="18" customWidth="1"/>
    <col min="6388" max="6388" width="56.33203125" style="18" customWidth="1"/>
    <col min="6389" max="6389" width="66.1640625" style="18" customWidth="1"/>
    <col min="6390" max="6395" width="11" style="18" customWidth="1"/>
    <col min="6396" max="6396" width="13.5" style="18" customWidth="1"/>
    <col min="6397" max="6397" width="9" style="18" customWidth="1"/>
    <col min="6398" max="6638" width="9.33203125" style="18"/>
    <col min="6639" max="6639" width="9.6640625" style="18" customWidth="1"/>
    <col min="6640" max="6640" width="58.1640625" style="18" customWidth="1"/>
    <col min="6641" max="6641" width="33.5" style="18" customWidth="1"/>
    <col min="6642" max="6642" width="22.1640625" style="18" customWidth="1"/>
    <col min="6643" max="6643" width="25.5" style="18" customWidth="1"/>
    <col min="6644" max="6644" width="56.33203125" style="18" customWidth="1"/>
    <col min="6645" max="6645" width="66.1640625" style="18" customWidth="1"/>
    <col min="6646" max="6651" width="11" style="18" customWidth="1"/>
    <col min="6652" max="6652" width="13.5" style="18" customWidth="1"/>
    <col min="6653" max="6653" width="9" style="18" customWidth="1"/>
    <col min="6654" max="6894" width="9.33203125" style="18"/>
    <col min="6895" max="6895" width="9.6640625" style="18" customWidth="1"/>
    <col min="6896" max="6896" width="58.1640625" style="18" customWidth="1"/>
    <col min="6897" max="6897" width="33.5" style="18" customWidth="1"/>
    <col min="6898" max="6898" width="22.1640625" style="18" customWidth="1"/>
    <col min="6899" max="6899" width="25.5" style="18" customWidth="1"/>
    <col min="6900" max="6900" width="56.33203125" style="18" customWidth="1"/>
    <col min="6901" max="6901" width="66.1640625" style="18" customWidth="1"/>
    <col min="6902" max="6907" width="11" style="18" customWidth="1"/>
    <col min="6908" max="6908" width="13.5" style="18" customWidth="1"/>
    <col min="6909" max="6909" width="9" style="18" customWidth="1"/>
    <col min="6910" max="7150" width="9.33203125" style="18"/>
    <col min="7151" max="7151" width="9.6640625" style="18" customWidth="1"/>
    <col min="7152" max="7152" width="58.1640625" style="18" customWidth="1"/>
    <col min="7153" max="7153" width="33.5" style="18" customWidth="1"/>
    <col min="7154" max="7154" width="22.1640625" style="18" customWidth="1"/>
    <col min="7155" max="7155" width="25.5" style="18" customWidth="1"/>
    <col min="7156" max="7156" width="56.33203125" style="18" customWidth="1"/>
    <col min="7157" max="7157" width="66.1640625" style="18" customWidth="1"/>
    <col min="7158" max="7163" width="11" style="18" customWidth="1"/>
    <col min="7164" max="7164" width="13.5" style="18" customWidth="1"/>
    <col min="7165" max="7165" width="9" style="18" customWidth="1"/>
    <col min="7166" max="7406" width="9.33203125" style="18"/>
    <col min="7407" max="7407" width="9.6640625" style="18" customWidth="1"/>
    <col min="7408" max="7408" width="58.1640625" style="18" customWidth="1"/>
    <col min="7409" max="7409" width="33.5" style="18" customWidth="1"/>
    <col min="7410" max="7410" width="22.1640625" style="18" customWidth="1"/>
    <col min="7411" max="7411" width="25.5" style="18" customWidth="1"/>
    <col min="7412" max="7412" width="56.33203125" style="18" customWidth="1"/>
    <col min="7413" max="7413" width="66.1640625" style="18" customWidth="1"/>
    <col min="7414" max="7419" width="11" style="18" customWidth="1"/>
    <col min="7420" max="7420" width="13.5" style="18" customWidth="1"/>
    <col min="7421" max="7421" width="9" style="18" customWidth="1"/>
    <col min="7422" max="7662" width="9.33203125" style="18"/>
    <col min="7663" max="7663" width="9.6640625" style="18" customWidth="1"/>
    <col min="7664" max="7664" width="58.1640625" style="18" customWidth="1"/>
    <col min="7665" max="7665" width="33.5" style="18" customWidth="1"/>
    <col min="7666" max="7666" width="22.1640625" style="18" customWidth="1"/>
    <col min="7667" max="7667" width="25.5" style="18" customWidth="1"/>
    <col min="7668" max="7668" width="56.33203125" style="18" customWidth="1"/>
    <col min="7669" max="7669" width="66.1640625" style="18" customWidth="1"/>
    <col min="7670" max="7675" width="11" style="18" customWidth="1"/>
    <col min="7676" max="7676" width="13.5" style="18" customWidth="1"/>
    <col min="7677" max="7677" width="9" style="18" customWidth="1"/>
    <col min="7678" max="7918" width="9.33203125" style="18"/>
    <col min="7919" max="7919" width="9.6640625" style="18" customWidth="1"/>
    <col min="7920" max="7920" width="58.1640625" style="18" customWidth="1"/>
    <col min="7921" max="7921" width="33.5" style="18" customWidth="1"/>
    <col min="7922" max="7922" width="22.1640625" style="18" customWidth="1"/>
    <col min="7923" max="7923" width="25.5" style="18" customWidth="1"/>
    <col min="7924" max="7924" width="56.33203125" style="18" customWidth="1"/>
    <col min="7925" max="7925" width="66.1640625" style="18" customWidth="1"/>
    <col min="7926" max="7931" width="11" style="18" customWidth="1"/>
    <col min="7932" max="7932" width="13.5" style="18" customWidth="1"/>
    <col min="7933" max="7933" width="9" style="18" customWidth="1"/>
    <col min="7934" max="8174" width="9.33203125" style="18"/>
    <col min="8175" max="8175" width="9.6640625" style="18" customWidth="1"/>
    <col min="8176" max="8176" width="58.1640625" style="18" customWidth="1"/>
    <col min="8177" max="8177" width="33.5" style="18" customWidth="1"/>
    <col min="8178" max="8178" width="22.1640625" style="18" customWidth="1"/>
    <col min="8179" max="8179" width="25.5" style="18" customWidth="1"/>
    <col min="8180" max="8180" width="56.33203125" style="18" customWidth="1"/>
    <col min="8181" max="8181" width="66.1640625" style="18" customWidth="1"/>
    <col min="8182" max="8187" width="11" style="18" customWidth="1"/>
    <col min="8188" max="8188" width="13.5" style="18" customWidth="1"/>
    <col min="8189" max="8189" width="9" style="18" customWidth="1"/>
    <col min="8190" max="8430" width="9.33203125" style="18"/>
    <col min="8431" max="8431" width="9.6640625" style="18" customWidth="1"/>
    <col min="8432" max="8432" width="58.1640625" style="18" customWidth="1"/>
    <col min="8433" max="8433" width="33.5" style="18" customWidth="1"/>
    <col min="8434" max="8434" width="22.1640625" style="18" customWidth="1"/>
    <col min="8435" max="8435" width="25.5" style="18" customWidth="1"/>
    <col min="8436" max="8436" width="56.33203125" style="18" customWidth="1"/>
    <col min="8437" max="8437" width="66.1640625" style="18" customWidth="1"/>
    <col min="8438" max="8443" width="11" style="18" customWidth="1"/>
    <col min="8444" max="8444" width="13.5" style="18" customWidth="1"/>
    <col min="8445" max="8445" width="9" style="18" customWidth="1"/>
    <col min="8446" max="8686" width="9.33203125" style="18"/>
    <col min="8687" max="8687" width="9.6640625" style="18" customWidth="1"/>
    <col min="8688" max="8688" width="58.1640625" style="18" customWidth="1"/>
    <col min="8689" max="8689" width="33.5" style="18" customWidth="1"/>
    <col min="8690" max="8690" width="22.1640625" style="18" customWidth="1"/>
    <col min="8691" max="8691" width="25.5" style="18" customWidth="1"/>
    <col min="8692" max="8692" width="56.33203125" style="18" customWidth="1"/>
    <col min="8693" max="8693" width="66.1640625" style="18" customWidth="1"/>
    <col min="8694" max="8699" width="11" style="18" customWidth="1"/>
    <col min="8700" max="8700" width="13.5" style="18" customWidth="1"/>
    <col min="8701" max="8701" width="9" style="18" customWidth="1"/>
    <col min="8702" max="8942" width="9.33203125" style="18"/>
    <col min="8943" max="8943" width="9.6640625" style="18" customWidth="1"/>
    <col min="8944" max="8944" width="58.1640625" style="18" customWidth="1"/>
    <col min="8945" max="8945" width="33.5" style="18" customWidth="1"/>
    <col min="8946" max="8946" width="22.1640625" style="18" customWidth="1"/>
    <col min="8947" max="8947" width="25.5" style="18" customWidth="1"/>
    <col min="8948" max="8948" width="56.33203125" style="18" customWidth="1"/>
    <col min="8949" max="8949" width="66.1640625" style="18" customWidth="1"/>
    <col min="8950" max="8955" width="11" style="18" customWidth="1"/>
    <col min="8956" max="8956" width="13.5" style="18" customWidth="1"/>
    <col min="8957" max="8957" width="9" style="18" customWidth="1"/>
    <col min="8958" max="9198" width="9.33203125" style="18"/>
    <col min="9199" max="9199" width="9.6640625" style="18" customWidth="1"/>
    <col min="9200" max="9200" width="58.1640625" style="18" customWidth="1"/>
    <col min="9201" max="9201" width="33.5" style="18" customWidth="1"/>
    <col min="9202" max="9202" width="22.1640625" style="18" customWidth="1"/>
    <col min="9203" max="9203" width="25.5" style="18" customWidth="1"/>
    <col min="9204" max="9204" width="56.33203125" style="18" customWidth="1"/>
    <col min="9205" max="9205" width="66.1640625" style="18" customWidth="1"/>
    <col min="9206" max="9211" width="11" style="18" customWidth="1"/>
    <col min="9212" max="9212" width="13.5" style="18" customWidth="1"/>
    <col min="9213" max="9213" width="9" style="18" customWidth="1"/>
    <col min="9214" max="9454" width="9.33203125" style="18"/>
    <col min="9455" max="9455" width="9.6640625" style="18" customWidth="1"/>
    <col min="9456" max="9456" width="58.1640625" style="18" customWidth="1"/>
    <col min="9457" max="9457" width="33.5" style="18" customWidth="1"/>
    <col min="9458" max="9458" width="22.1640625" style="18" customWidth="1"/>
    <col min="9459" max="9459" width="25.5" style="18" customWidth="1"/>
    <col min="9460" max="9460" width="56.33203125" style="18" customWidth="1"/>
    <col min="9461" max="9461" width="66.1640625" style="18" customWidth="1"/>
    <col min="9462" max="9467" width="11" style="18" customWidth="1"/>
    <col min="9468" max="9468" width="13.5" style="18" customWidth="1"/>
    <col min="9469" max="9469" width="9" style="18" customWidth="1"/>
    <col min="9470" max="9710" width="9.33203125" style="18"/>
    <col min="9711" max="9711" width="9.6640625" style="18" customWidth="1"/>
    <col min="9712" max="9712" width="58.1640625" style="18" customWidth="1"/>
    <col min="9713" max="9713" width="33.5" style="18" customWidth="1"/>
    <col min="9714" max="9714" width="22.1640625" style="18" customWidth="1"/>
    <col min="9715" max="9715" width="25.5" style="18" customWidth="1"/>
    <col min="9716" max="9716" width="56.33203125" style="18" customWidth="1"/>
    <col min="9717" max="9717" width="66.1640625" style="18" customWidth="1"/>
    <col min="9718" max="9723" width="11" style="18" customWidth="1"/>
    <col min="9724" max="9724" width="13.5" style="18" customWidth="1"/>
    <col min="9725" max="9725" width="9" style="18" customWidth="1"/>
    <col min="9726" max="9966" width="9.33203125" style="18"/>
    <col min="9967" max="9967" width="9.6640625" style="18" customWidth="1"/>
    <col min="9968" max="9968" width="58.1640625" style="18" customWidth="1"/>
    <col min="9969" max="9969" width="33.5" style="18" customWidth="1"/>
    <col min="9970" max="9970" width="22.1640625" style="18" customWidth="1"/>
    <col min="9971" max="9971" width="25.5" style="18" customWidth="1"/>
    <col min="9972" max="9972" width="56.33203125" style="18" customWidth="1"/>
    <col min="9973" max="9973" width="66.1640625" style="18" customWidth="1"/>
    <col min="9974" max="9979" width="11" style="18" customWidth="1"/>
    <col min="9980" max="9980" width="13.5" style="18" customWidth="1"/>
    <col min="9981" max="9981" width="9" style="18" customWidth="1"/>
    <col min="9982" max="10222" width="9.33203125" style="18"/>
    <col min="10223" max="10223" width="9.6640625" style="18" customWidth="1"/>
    <col min="10224" max="10224" width="58.1640625" style="18" customWidth="1"/>
    <col min="10225" max="10225" width="33.5" style="18" customWidth="1"/>
    <col min="10226" max="10226" width="22.1640625" style="18" customWidth="1"/>
    <col min="10227" max="10227" width="25.5" style="18" customWidth="1"/>
    <col min="10228" max="10228" width="56.33203125" style="18" customWidth="1"/>
    <col min="10229" max="10229" width="66.1640625" style="18" customWidth="1"/>
    <col min="10230" max="10235" width="11" style="18" customWidth="1"/>
    <col min="10236" max="10236" width="13.5" style="18" customWidth="1"/>
    <col min="10237" max="10237" width="9" style="18" customWidth="1"/>
    <col min="10238" max="10478" width="9.33203125" style="18"/>
    <col min="10479" max="10479" width="9.6640625" style="18" customWidth="1"/>
    <col min="10480" max="10480" width="58.1640625" style="18" customWidth="1"/>
    <col min="10481" max="10481" width="33.5" style="18" customWidth="1"/>
    <col min="10482" max="10482" width="22.1640625" style="18" customWidth="1"/>
    <col min="10483" max="10483" width="25.5" style="18" customWidth="1"/>
    <col min="10484" max="10484" width="56.33203125" style="18" customWidth="1"/>
    <col min="10485" max="10485" width="66.1640625" style="18" customWidth="1"/>
    <col min="10486" max="10491" width="11" style="18" customWidth="1"/>
    <col min="10492" max="10492" width="13.5" style="18" customWidth="1"/>
    <col min="10493" max="10493" width="9" style="18" customWidth="1"/>
    <col min="10494" max="10734" width="9.33203125" style="18"/>
    <col min="10735" max="10735" width="9.6640625" style="18" customWidth="1"/>
    <col min="10736" max="10736" width="58.1640625" style="18" customWidth="1"/>
    <col min="10737" max="10737" width="33.5" style="18" customWidth="1"/>
    <col min="10738" max="10738" width="22.1640625" style="18" customWidth="1"/>
    <col min="10739" max="10739" width="25.5" style="18" customWidth="1"/>
    <col min="10740" max="10740" width="56.33203125" style="18" customWidth="1"/>
    <col min="10741" max="10741" width="66.1640625" style="18" customWidth="1"/>
    <col min="10742" max="10747" width="11" style="18" customWidth="1"/>
    <col min="10748" max="10748" width="13.5" style="18" customWidth="1"/>
    <col min="10749" max="10749" width="9" style="18" customWidth="1"/>
    <col min="10750" max="10990" width="9.33203125" style="18"/>
    <col min="10991" max="10991" width="9.6640625" style="18" customWidth="1"/>
    <col min="10992" max="10992" width="58.1640625" style="18" customWidth="1"/>
    <col min="10993" max="10993" width="33.5" style="18" customWidth="1"/>
    <col min="10994" max="10994" width="22.1640625" style="18" customWidth="1"/>
    <col min="10995" max="10995" width="25.5" style="18" customWidth="1"/>
    <col min="10996" max="10996" width="56.33203125" style="18" customWidth="1"/>
    <col min="10997" max="10997" width="66.1640625" style="18" customWidth="1"/>
    <col min="10998" max="11003" width="11" style="18" customWidth="1"/>
    <col min="11004" max="11004" width="13.5" style="18" customWidth="1"/>
    <col min="11005" max="11005" width="9" style="18" customWidth="1"/>
    <col min="11006" max="11246" width="9.33203125" style="18"/>
    <col min="11247" max="11247" width="9.6640625" style="18" customWidth="1"/>
    <col min="11248" max="11248" width="58.1640625" style="18" customWidth="1"/>
    <col min="11249" max="11249" width="33.5" style="18" customWidth="1"/>
    <col min="11250" max="11250" width="22.1640625" style="18" customWidth="1"/>
    <col min="11251" max="11251" width="25.5" style="18" customWidth="1"/>
    <col min="11252" max="11252" width="56.33203125" style="18" customWidth="1"/>
    <col min="11253" max="11253" width="66.1640625" style="18" customWidth="1"/>
    <col min="11254" max="11259" width="11" style="18" customWidth="1"/>
    <col min="11260" max="11260" width="13.5" style="18" customWidth="1"/>
    <col min="11261" max="11261" width="9" style="18" customWidth="1"/>
    <col min="11262" max="11502" width="9.33203125" style="18"/>
    <col min="11503" max="11503" width="9.6640625" style="18" customWidth="1"/>
    <col min="11504" max="11504" width="58.1640625" style="18" customWidth="1"/>
    <col min="11505" max="11505" width="33.5" style="18" customWidth="1"/>
    <col min="11506" max="11506" width="22.1640625" style="18" customWidth="1"/>
    <col min="11507" max="11507" width="25.5" style="18" customWidth="1"/>
    <col min="11508" max="11508" width="56.33203125" style="18" customWidth="1"/>
    <col min="11509" max="11509" width="66.1640625" style="18" customWidth="1"/>
    <col min="11510" max="11515" width="11" style="18" customWidth="1"/>
    <col min="11516" max="11516" width="13.5" style="18" customWidth="1"/>
    <col min="11517" max="11517" width="9" style="18" customWidth="1"/>
    <col min="11518" max="11758" width="9.33203125" style="18"/>
    <col min="11759" max="11759" width="9.6640625" style="18" customWidth="1"/>
    <col min="11760" max="11760" width="58.1640625" style="18" customWidth="1"/>
    <col min="11761" max="11761" width="33.5" style="18" customWidth="1"/>
    <col min="11762" max="11762" width="22.1640625" style="18" customWidth="1"/>
    <col min="11763" max="11763" width="25.5" style="18" customWidth="1"/>
    <col min="11764" max="11764" width="56.33203125" style="18" customWidth="1"/>
    <col min="11765" max="11765" width="66.1640625" style="18" customWidth="1"/>
    <col min="11766" max="11771" width="11" style="18" customWidth="1"/>
    <col min="11772" max="11772" width="13.5" style="18" customWidth="1"/>
    <col min="11773" max="11773" width="9" style="18" customWidth="1"/>
    <col min="11774" max="12014" width="9.33203125" style="18"/>
    <col min="12015" max="12015" width="9.6640625" style="18" customWidth="1"/>
    <col min="12016" max="12016" width="58.1640625" style="18" customWidth="1"/>
    <col min="12017" max="12017" width="33.5" style="18" customWidth="1"/>
    <col min="12018" max="12018" width="22.1640625" style="18" customWidth="1"/>
    <col min="12019" max="12019" width="25.5" style="18" customWidth="1"/>
    <col min="12020" max="12020" width="56.33203125" style="18" customWidth="1"/>
    <col min="12021" max="12021" width="66.1640625" style="18" customWidth="1"/>
    <col min="12022" max="12027" width="11" style="18" customWidth="1"/>
    <col min="12028" max="12028" width="13.5" style="18" customWidth="1"/>
    <col min="12029" max="12029" width="9" style="18" customWidth="1"/>
    <col min="12030" max="12270" width="9.33203125" style="18"/>
    <col min="12271" max="12271" width="9.6640625" style="18" customWidth="1"/>
    <col min="12272" max="12272" width="58.1640625" style="18" customWidth="1"/>
    <col min="12273" max="12273" width="33.5" style="18" customWidth="1"/>
    <col min="12274" max="12274" width="22.1640625" style="18" customWidth="1"/>
    <col min="12275" max="12275" width="25.5" style="18" customWidth="1"/>
    <col min="12276" max="12276" width="56.33203125" style="18" customWidth="1"/>
    <col min="12277" max="12277" width="66.1640625" style="18" customWidth="1"/>
    <col min="12278" max="12283" width="11" style="18" customWidth="1"/>
    <col min="12284" max="12284" width="13.5" style="18" customWidth="1"/>
    <col min="12285" max="12285" width="9" style="18" customWidth="1"/>
    <col min="12286" max="12526" width="9.33203125" style="18"/>
    <col min="12527" max="12527" width="9.6640625" style="18" customWidth="1"/>
    <col min="12528" max="12528" width="58.1640625" style="18" customWidth="1"/>
    <col min="12529" max="12529" width="33.5" style="18" customWidth="1"/>
    <col min="12530" max="12530" width="22.1640625" style="18" customWidth="1"/>
    <col min="12531" max="12531" width="25.5" style="18" customWidth="1"/>
    <col min="12532" max="12532" width="56.33203125" style="18" customWidth="1"/>
    <col min="12533" max="12533" width="66.1640625" style="18" customWidth="1"/>
    <col min="12534" max="12539" width="11" style="18" customWidth="1"/>
    <col min="12540" max="12540" width="13.5" style="18" customWidth="1"/>
    <col min="12541" max="12541" width="9" style="18" customWidth="1"/>
    <col min="12542" max="12782" width="9.33203125" style="18"/>
    <col min="12783" max="12783" width="9.6640625" style="18" customWidth="1"/>
    <col min="12784" max="12784" width="58.1640625" style="18" customWidth="1"/>
    <col min="12785" max="12785" width="33.5" style="18" customWidth="1"/>
    <col min="12786" max="12786" width="22.1640625" style="18" customWidth="1"/>
    <col min="12787" max="12787" width="25.5" style="18" customWidth="1"/>
    <col min="12788" max="12788" width="56.33203125" style="18" customWidth="1"/>
    <col min="12789" max="12789" width="66.1640625" style="18" customWidth="1"/>
    <col min="12790" max="12795" width="11" style="18" customWidth="1"/>
    <col min="12796" max="12796" width="13.5" style="18" customWidth="1"/>
    <col min="12797" max="12797" width="9" style="18" customWidth="1"/>
    <col min="12798" max="13038" width="9.33203125" style="18"/>
    <col min="13039" max="13039" width="9.6640625" style="18" customWidth="1"/>
    <col min="13040" max="13040" width="58.1640625" style="18" customWidth="1"/>
    <col min="13041" max="13041" width="33.5" style="18" customWidth="1"/>
    <col min="13042" max="13042" width="22.1640625" style="18" customWidth="1"/>
    <col min="13043" max="13043" width="25.5" style="18" customWidth="1"/>
    <col min="13044" max="13044" width="56.33203125" style="18" customWidth="1"/>
    <col min="13045" max="13045" width="66.1640625" style="18" customWidth="1"/>
    <col min="13046" max="13051" width="11" style="18" customWidth="1"/>
    <col min="13052" max="13052" width="13.5" style="18" customWidth="1"/>
    <col min="13053" max="13053" width="9" style="18" customWidth="1"/>
    <col min="13054" max="13294" width="9.33203125" style="18"/>
    <col min="13295" max="13295" width="9.6640625" style="18" customWidth="1"/>
    <col min="13296" max="13296" width="58.1640625" style="18" customWidth="1"/>
    <col min="13297" max="13297" width="33.5" style="18" customWidth="1"/>
    <col min="13298" max="13298" width="22.1640625" style="18" customWidth="1"/>
    <col min="13299" max="13299" width="25.5" style="18" customWidth="1"/>
    <col min="13300" max="13300" width="56.33203125" style="18" customWidth="1"/>
    <col min="13301" max="13301" width="66.1640625" style="18" customWidth="1"/>
    <col min="13302" max="13307" width="11" style="18" customWidth="1"/>
    <col min="13308" max="13308" width="13.5" style="18" customWidth="1"/>
    <col min="13309" max="13309" width="9" style="18" customWidth="1"/>
    <col min="13310" max="13550" width="9.33203125" style="18"/>
    <col min="13551" max="13551" width="9.6640625" style="18" customWidth="1"/>
    <col min="13552" max="13552" width="58.1640625" style="18" customWidth="1"/>
    <col min="13553" max="13553" width="33.5" style="18" customWidth="1"/>
    <col min="13554" max="13554" width="22.1640625" style="18" customWidth="1"/>
    <col min="13555" max="13555" width="25.5" style="18" customWidth="1"/>
    <col min="13556" max="13556" width="56.33203125" style="18" customWidth="1"/>
    <col min="13557" max="13557" width="66.1640625" style="18" customWidth="1"/>
    <col min="13558" max="13563" width="11" style="18" customWidth="1"/>
    <col min="13564" max="13564" width="13.5" style="18" customWidth="1"/>
    <col min="13565" max="13565" width="9" style="18" customWidth="1"/>
    <col min="13566" max="13806" width="9.33203125" style="18"/>
    <col min="13807" max="13807" width="9.6640625" style="18" customWidth="1"/>
    <col min="13808" max="13808" width="58.1640625" style="18" customWidth="1"/>
    <col min="13809" max="13809" width="33.5" style="18" customWidth="1"/>
    <col min="13810" max="13810" width="22.1640625" style="18" customWidth="1"/>
    <col min="13811" max="13811" width="25.5" style="18" customWidth="1"/>
    <col min="13812" max="13812" width="56.33203125" style="18" customWidth="1"/>
    <col min="13813" max="13813" width="66.1640625" style="18" customWidth="1"/>
    <col min="13814" max="13819" width="11" style="18" customWidth="1"/>
    <col min="13820" max="13820" width="13.5" style="18" customWidth="1"/>
    <col min="13821" max="13821" width="9" style="18" customWidth="1"/>
    <col min="13822" max="14062" width="9.33203125" style="18"/>
    <col min="14063" max="14063" width="9.6640625" style="18" customWidth="1"/>
    <col min="14064" max="14064" width="58.1640625" style="18" customWidth="1"/>
    <col min="14065" max="14065" width="33.5" style="18" customWidth="1"/>
    <col min="14066" max="14066" width="22.1640625" style="18" customWidth="1"/>
    <col min="14067" max="14067" width="25.5" style="18" customWidth="1"/>
    <col min="14068" max="14068" width="56.33203125" style="18" customWidth="1"/>
    <col min="14069" max="14069" width="66.1640625" style="18" customWidth="1"/>
    <col min="14070" max="14075" width="11" style="18" customWidth="1"/>
    <col min="14076" max="14076" width="13.5" style="18" customWidth="1"/>
    <col min="14077" max="14077" width="9" style="18" customWidth="1"/>
    <col min="14078" max="14318" width="9.33203125" style="18"/>
    <col min="14319" max="14319" width="9.6640625" style="18" customWidth="1"/>
    <col min="14320" max="14320" width="58.1640625" style="18" customWidth="1"/>
    <col min="14321" max="14321" width="33.5" style="18" customWidth="1"/>
    <col min="14322" max="14322" width="22.1640625" style="18" customWidth="1"/>
    <col min="14323" max="14323" width="25.5" style="18" customWidth="1"/>
    <col min="14324" max="14324" width="56.33203125" style="18" customWidth="1"/>
    <col min="14325" max="14325" width="66.1640625" style="18" customWidth="1"/>
    <col min="14326" max="14331" width="11" style="18" customWidth="1"/>
    <col min="14332" max="14332" width="13.5" style="18" customWidth="1"/>
    <col min="14333" max="14333" width="9" style="18" customWidth="1"/>
    <col min="14334" max="14574" width="9.33203125" style="18"/>
    <col min="14575" max="14575" width="9.6640625" style="18" customWidth="1"/>
    <col min="14576" max="14576" width="58.1640625" style="18" customWidth="1"/>
    <col min="14577" max="14577" width="33.5" style="18" customWidth="1"/>
    <col min="14578" max="14578" width="22.1640625" style="18" customWidth="1"/>
    <col min="14579" max="14579" width="25.5" style="18" customWidth="1"/>
    <col min="14580" max="14580" width="56.33203125" style="18" customWidth="1"/>
    <col min="14581" max="14581" width="66.1640625" style="18" customWidth="1"/>
    <col min="14582" max="14587" width="11" style="18" customWidth="1"/>
    <col min="14588" max="14588" width="13.5" style="18" customWidth="1"/>
    <col min="14589" max="14589" width="9" style="18" customWidth="1"/>
    <col min="14590" max="14830" width="9.33203125" style="18"/>
    <col min="14831" max="14831" width="9.6640625" style="18" customWidth="1"/>
    <col min="14832" max="14832" width="58.1640625" style="18" customWidth="1"/>
    <col min="14833" max="14833" width="33.5" style="18" customWidth="1"/>
    <col min="14834" max="14834" width="22.1640625" style="18" customWidth="1"/>
    <col min="14835" max="14835" width="25.5" style="18" customWidth="1"/>
    <col min="14836" max="14836" width="56.33203125" style="18" customWidth="1"/>
    <col min="14837" max="14837" width="66.1640625" style="18" customWidth="1"/>
    <col min="14838" max="14843" width="11" style="18" customWidth="1"/>
    <col min="14844" max="14844" width="13.5" style="18" customWidth="1"/>
    <col min="14845" max="14845" width="9" style="18" customWidth="1"/>
    <col min="14846" max="15086" width="9.33203125" style="18"/>
    <col min="15087" max="15087" width="9.6640625" style="18" customWidth="1"/>
    <col min="15088" max="15088" width="58.1640625" style="18" customWidth="1"/>
    <col min="15089" max="15089" width="33.5" style="18" customWidth="1"/>
    <col min="15090" max="15090" width="22.1640625" style="18" customWidth="1"/>
    <col min="15091" max="15091" width="25.5" style="18" customWidth="1"/>
    <col min="15092" max="15092" width="56.33203125" style="18" customWidth="1"/>
    <col min="15093" max="15093" width="66.1640625" style="18" customWidth="1"/>
    <col min="15094" max="15099" width="11" style="18" customWidth="1"/>
    <col min="15100" max="15100" width="13.5" style="18" customWidth="1"/>
    <col min="15101" max="15101" width="9" style="18" customWidth="1"/>
    <col min="15102" max="15342" width="9.33203125" style="18"/>
    <col min="15343" max="15343" width="9.6640625" style="18" customWidth="1"/>
    <col min="15344" max="15344" width="58.1640625" style="18" customWidth="1"/>
    <col min="15345" max="15345" width="33.5" style="18" customWidth="1"/>
    <col min="15346" max="15346" width="22.1640625" style="18" customWidth="1"/>
    <col min="15347" max="15347" width="25.5" style="18" customWidth="1"/>
    <col min="15348" max="15348" width="56.33203125" style="18" customWidth="1"/>
    <col min="15349" max="15349" width="66.1640625" style="18" customWidth="1"/>
    <col min="15350" max="15355" width="11" style="18" customWidth="1"/>
    <col min="15356" max="15356" width="13.5" style="18" customWidth="1"/>
    <col min="15357" max="15357" width="9" style="18" customWidth="1"/>
    <col min="15358" max="15598" width="9.33203125" style="18"/>
    <col min="15599" max="15599" width="9.6640625" style="18" customWidth="1"/>
    <col min="15600" max="15600" width="58.1640625" style="18" customWidth="1"/>
    <col min="15601" max="15601" width="33.5" style="18" customWidth="1"/>
    <col min="15602" max="15602" width="22.1640625" style="18" customWidth="1"/>
    <col min="15603" max="15603" width="25.5" style="18" customWidth="1"/>
    <col min="15604" max="15604" width="56.33203125" style="18" customWidth="1"/>
    <col min="15605" max="15605" width="66.1640625" style="18" customWidth="1"/>
    <col min="15606" max="15611" width="11" style="18" customWidth="1"/>
    <col min="15612" max="15612" width="13.5" style="18" customWidth="1"/>
    <col min="15613" max="15613" width="9" style="18" customWidth="1"/>
    <col min="15614" max="15854" width="9.33203125" style="18"/>
    <col min="15855" max="15855" width="9.6640625" style="18" customWidth="1"/>
    <col min="15856" max="15856" width="58.1640625" style="18" customWidth="1"/>
    <col min="15857" max="15857" width="33.5" style="18" customWidth="1"/>
    <col min="15858" max="15858" width="22.1640625" style="18" customWidth="1"/>
    <col min="15859" max="15859" width="25.5" style="18" customWidth="1"/>
    <col min="15860" max="15860" width="56.33203125" style="18" customWidth="1"/>
    <col min="15861" max="15861" width="66.1640625" style="18" customWidth="1"/>
    <col min="15862" max="15867" width="11" style="18" customWidth="1"/>
    <col min="15868" max="15868" width="13.5" style="18" customWidth="1"/>
    <col min="15869" max="15869" width="9" style="18" customWidth="1"/>
    <col min="15870" max="16110" width="9.33203125" style="18"/>
    <col min="16111" max="16111" width="9.6640625" style="18" customWidth="1"/>
    <col min="16112" max="16112" width="58.1640625" style="18" customWidth="1"/>
    <col min="16113" max="16113" width="33.5" style="18" customWidth="1"/>
    <col min="16114" max="16114" width="22.1640625" style="18" customWidth="1"/>
    <col min="16115" max="16115" width="25.5" style="18" customWidth="1"/>
    <col min="16116" max="16116" width="56.33203125" style="18" customWidth="1"/>
    <col min="16117" max="16117" width="66.1640625" style="18" customWidth="1"/>
    <col min="16118" max="16123" width="11" style="18" customWidth="1"/>
    <col min="16124" max="16124" width="13.5" style="18" customWidth="1"/>
    <col min="16125" max="16125" width="9" style="18" customWidth="1"/>
    <col min="16126" max="16384" width="9.33203125" style="18"/>
  </cols>
  <sheetData>
    <row r="1" spans="1:28" s="16" customFormat="1" ht="22.5" customHeight="1">
      <c r="A1" s="17" t="s">
        <v>783</v>
      </c>
      <c r="B1" s="17"/>
      <c r="C1" s="17"/>
      <c r="D1" s="17"/>
      <c r="E1" s="17"/>
      <c r="F1" s="17"/>
      <c r="G1" s="17"/>
      <c r="H1" s="17"/>
      <c r="I1" s="17"/>
      <c r="J1" s="17"/>
      <c r="K1" s="17"/>
      <c r="L1" s="17"/>
      <c r="M1" s="17"/>
      <c r="N1" s="17"/>
      <c r="O1" s="17"/>
      <c r="P1" s="17"/>
      <c r="Q1" s="17"/>
      <c r="R1" s="17"/>
      <c r="S1" s="17"/>
      <c r="T1" s="514"/>
      <c r="U1" s="514"/>
      <c r="V1" s="514"/>
      <c r="W1" s="514"/>
      <c r="X1" s="694" t="s">
        <v>785</v>
      </c>
      <c r="Y1" s="694"/>
    </row>
    <row r="2" spans="1:28" s="17" customFormat="1" ht="24" customHeight="1">
      <c r="A2" s="743" t="s">
        <v>834</v>
      </c>
      <c r="B2" s="743"/>
      <c r="C2" s="743"/>
      <c r="D2" s="743"/>
      <c r="E2" s="743"/>
      <c r="F2" s="743"/>
      <c r="G2" s="743"/>
      <c r="H2" s="743"/>
      <c r="I2" s="743"/>
      <c r="J2" s="743"/>
      <c r="K2" s="743"/>
      <c r="L2" s="743"/>
      <c r="M2" s="743"/>
      <c r="N2" s="743"/>
      <c r="O2" s="743"/>
      <c r="P2" s="743"/>
      <c r="Q2" s="743"/>
      <c r="R2" s="743"/>
      <c r="S2" s="743"/>
      <c r="T2" s="743"/>
      <c r="U2" s="743"/>
      <c r="V2" s="743"/>
      <c r="W2" s="743"/>
      <c r="X2" s="743"/>
      <c r="Y2" s="743"/>
    </row>
    <row r="3" spans="1:28" ht="20.25" hidden="1" customHeight="1">
      <c r="A3" s="739" t="str">
        <f>'PL 2tổg CTMT'!A4:T4</f>
        <v>(Kèm theo Báo cáo số         /BC-PTC ngày      /07/2023 của Phòng Tài chính - kế hoạch huyện)</v>
      </c>
      <c r="B3" s="739"/>
      <c r="C3" s="739"/>
      <c r="D3" s="739"/>
      <c r="E3" s="739"/>
      <c r="F3" s="739"/>
      <c r="G3" s="739"/>
      <c r="H3" s="739"/>
      <c r="I3" s="739"/>
      <c r="J3" s="739"/>
      <c r="K3" s="739"/>
      <c r="L3" s="739"/>
      <c r="M3" s="739"/>
      <c r="N3" s="739"/>
      <c r="O3" s="739"/>
      <c r="P3" s="739"/>
      <c r="Q3" s="739"/>
      <c r="R3" s="739"/>
      <c r="S3" s="739"/>
      <c r="T3" s="739"/>
      <c r="U3" s="739"/>
      <c r="V3" s="739"/>
      <c r="W3" s="739"/>
      <c r="X3" s="739"/>
      <c r="Y3" s="739"/>
    </row>
    <row r="4" spans="1:28" ht="21.75" customHeight="1">
      <c r="A4" s="24"/>
      <c r="B4" s="24"/>
      <c r="C4" s="171"/>
      <c r="D4" s="94"/>
      <c r="E4" s="24"/>
      <c r="F4" s="24"/>
      <c r="G4" s="25"/>
      <c r="H4" s="26"/>
      <c r="I4" s="24"/>
      <c r="J4" s="108"/>
      <c r="K4" s="108"/>
      <c r="L4" s="108"/>
      <c r="M4" s="108" t="s">
        <v>12</v>
      </c>
      <c r="N4" s="108"/>
      <c r="O4" s="108"/>
      <c r="P4" s="108"/>
      <c r="Q4" s="24"/>
      <c r="R4" s="306"/>
      <c r="S4" s="24"/>
      <c r="T4" s="274"/>
      <c r="U4" s="527"/>
      <c r="V4" s="274"/>
      <c r="W4" s="274"/>
      <c r="X4" s="164" t="s">
        <v>12</v>
      </c>
      <c r="Y4" s="164"/>
      <c r="Z4" s="585"/>
    </row>
    <row r="5" spans="1:28" ht="34.5" customHeight="1">
      <c r="A5" s="726" t="s">
        <v>0</v>
      </c>
      <c r="B5" s="724" t="s">
        <v>71</v>
      </c>
      <c r="C5" s="727" t="s">
        <v>72</v>
      </c>
      <c r="D5" s="724" t="s">
        <v>151</v>
      </c>
      <c r="E5" s="730" t="s">
        <v>152</v>
      </c>
      <c r="F5" s="730" t="s">
        <v>153</v>
      </c>
      <c r="G5" s="746" t="s">
        <v>154</v>
      </c>
      <c r="H5" s="724" t="s">
        <v>155</v>
      </c>
      <c r="I5" s="724"/>
      <c r="J5" s="724"/>
      <c r="K5" s="733" t="s">
        <v>156</v>
      </c>
      <c r="L5" s="747"/>
      <c r="M5" s="733" t="s">
        <v>157</v>
      </c>
      <c r="N5" s="734"/>
      <c r="O5" s="734"/>
      <c r="P5" s="735"/>
      <c r="Q5" s="28" t="s">
        <v>158</v>
      </c>
      <c r="R5" s="750" t="s">
        <v>397</v>
      </c>
      <c r="S5" s="750"/>
      <c r="T5" s="747"/>
      <c r="U5" s="733" t="s">
        <v>794</v>
      </c>
      <c r="V5" s="750"/>
      <c r="W5" s="747"/>
      <c r="X5" s="724" t="s">
        <v>141</v>
      </c>
      <c r="Y5" s="724" t="s">
        <v>1</v>
      </c>
      <c r="Z5" s="27"/>
    </row>
    <row r="6" spans="1:28">
      <c r="A6" s="726"/>
      <c r="B6" s="724"/>
      <c r="C6" s="728"/>
      <c r="D6" s="724"/>
      <c r="E6" s="731"/>
      <c r="F6" s="731"/>
      <c r="G6" s="746"/>
      <c r="H6" s="723" t="s">
        <v>159</v>
      </c>
      <c r="I6" s="724" t="s">
        <v>160</v>
      </c>
      <c r="J6" s="724"/>
      <c r="K6" s="748"/>
      <c r="L6" s="749"/>
      <c r="M6" s="736"/>
      <c r="N6" s="737"/>
      <c r="O6" s="737"/>
      <c r="P6" s="738"/>
      <c r="Q6" s="29"/>
      <c r="R6" s="751"/>
      <c r="S6" s="751"/>
      <c r="T6" s="752"/>
      <c r="U6" s="753"/>
      <c r="V6" s="751"/>
      <c r="W6" s="752"/>
      <c r="X6" s="724"/>
      <c r="Y6" s="724"/>
      <c r="Z6" s="27"/>
    </row>
    <row r="7" spans="1:28">
      <c r="A7" s="726"/>
      <c r="B7" s="724"/>
      <c r="C7" s="728"/>
      <c r="D7" s="724"/>
      <c r="E7" s="731"/>
      <c r="F7" s="731"/>
      <c r="G7" s="746"/>
      <c r="H7" s="723"/>
      <c r="I7" s="730" t="s">
        <v>161</v>
      </c>
      <c r="J7" s="730" t="s">
        <v>162</v>
      </c>
      <c r="K7" s="724"/>
      <c r="L7" s="731"/>
      <c r="M7" s="724"/>
      <c r="N7" s="730" t="s">
        <v>35</v>
      </c>
      <c r="O7" s="724" t="s">
        <v>163</v>
      </c>
      <c r="P7" s="724"/>
      <c r="Q7" s="724"/>
      <c r="R7" s="730" t="s">
        <v>35</v>
      </c>
      <c r="S7" s="724" t="s">
        <v>163</v>
      </c>
      <c r="T7" s="724"/>
      <c r="U7" s="744" t="s">
        <v>35</v>
      </c>
      <c r="V7" s="724" t="s">
        <v>163</v>
      </c>
      <c r="W7" s="724"/>
      <c r="X7" s="724"/>
      <c r="Y7" s="724"/>
      <c r="Z7" s="30"/>
    </row>
    <row r="8" spans="1:28" ht="74.25" customHeight="1">
      <c r="A8" s="726"/>
      <c r="B8" s="724"/>
      <c r="C8" s="729"/>
      <c r="D8" s="724"/>
      <c r="E8" s="732"/>
      <c r="F8" s="732"/>
      <c r="G8" s="746"/>
      <c r="H8" s="723"/>
      <c r="I8" s="732"/>
      <c r="J8" s="732"/>
      <c r="K8" s="725"/>
      <c r="L8" s="732"/>
      <c r="M8" s="725"/>
      <c r="N8" s="732"/>
      <c r="O8" s="31" t="s">
        <v>164</v>
      </c>
      <c r="P8" s="31" t="s">
        <v>165</v>
      </c>
      <c r="Q8" s="725"/>
      <c r="R8" s="732"/>
      <c r="S8" s="32" t="s">
        <v>446</v>
      </c>
      <c r="T8" s="275" t="s">
        <v>445</v>
      </c>
      <c r="U8" s="745"/>
      <c r="V8" s="275" t="s">
        <v>446</v>
      </c>
      <c r="W8" s="484" t="s">
        <v>445</v>
      </c>
      <c r="X8" s="724"/>
      <c r="Y8" s="724"/>
      <c r="Z8" s="30"/>
    </row>
    <row r="9" spans="1:28" ht="16.5" customHeight="1">
      <c r="A9" s="33">
        <v>1</v>
      </c>
      <c r="B9" s="34">
        <v>2</v>
      </c>
      <c r="C9" s="35">
        <v>3</v>
      </c>
      <c r="D9" s="33">
        <v>4</v>
      </c>
      <c r="E9" s="33">
        <v>5</v>
      </c>
      <c r="F9" s="33">
        <v>6</v>
      </c>
      <c r="G9" s="35">
        <v>7</v>
      </c>
      <c r="H9" s="36">
        <v>6</v>
      </c>
      <c r="I9" s="34">
        <v>8</v>
      </c>
      <c r="J9" s="33">
        <v>9</v>
      </c>
      <c r="K9" s="34">
        <v>9</v>
      </c>
      <c r="L9" s="33">
        <v>10</v>
      </c>
      <c r="M9" s="34">
        <v>11</v>
      </c>
      <c r="N9" s="33">
        <v>12</v>
      </c>
      <c r="O9" s="34">
        <v>13</v>
      </c>
      <c r="P9" s="33">
        <v>14</v>
      </c>
      <c r="Q9" s="34">
        <v>15</v>
      </c>
      <c r="R9" s="33">
        <v>10</v>
      </c>
      <c r="S9" s="34">
        <v>11</v>
      </c>
      <c r="T9" s="166" t="s">
        <v>116</v>
      </c>
      <c r="U9" s="166" t="s">
        <v>117</v>
      </c>
      <c r="V9" s="166" t="s">
        <v>119</v>
      </c>
      <c r="W9" s="496" t="s">
        <v>120</v>
      </c>
      <c r="X9" s="33">
        <v>16</v>
      </c>
      <c r="Y9" s="33">
        <v>17</v>
      </c>
      <c r="Z9" s="30"/>
    </row>
    <row r="10" spans="1:28" ht="16.5" customHeight="1">
      <c r="A10" s="447"/>
      <c r="B10" s="448" t="s">
        <v>768</v>
      </c>
      <c r="C10" s="449"/>
      <c r="D10" s="450"/>
      <c r="E10" s="450"/>
      <c r="F10" s="450"/>
      <c r="G10" s="449"/>
      <c r="H10" s="451"/>
      <c r="I10" s="452">
        <f t="shared" ref="I10:W10" si="0">I11+I125</f>
        <v>274375.32220686489</v>
      </c>
      <c r="J10" s="452">
        <f t="shared" si="0"/>
        <v>246910.38564260444</v>
      </c>
      <c r="K10" s="452">
        <f t="shared" si="0"/>
        <v>191614.81085328889</v>
      </c>
      <c r="L10" s="452">
        <f t="shared" si="0"/>
        <v>63949.191699999996</v>
      </c>
      <c r="M10" s="452">
        <f t="shared" si="0"/>
        <v>274375.32220686489</v>
      </c>
      <c r="N10" s="452">
        <f t="shared" si="0"/>
        <v>246910.38564260444</v>
      </c>
      <c r="O10" s="452">
        <f t="shared" si="0"/>
        <v>0</v>
      </c>
      <c r="P10" s="452">
        <f t="shared" si="0"/>
        <v>0</v>
      </c>
      <c r="Q10" s="452">
        <f t="shared" si="0"/>
        <v>130500.12703831111</v>
      </c>
      <c r="R10" s="452">
        <f t="shared" si="0"/>
        <v>204209.32305777777</v>
      </c>
      <c r="S10" s="452">
        <f t="shared" si="0"/>
        <v>138180.99879377778</v>
      </c>
      <c r="T10" s="452">
        <f t="shared" si="0"/>
        <v>66028.32426400001</v>
      </c>
      <c r="U10" s="452">
        <f t="shared" si="0"/>
        <v>80483.997621000002</v>
      </c>
      <c r="V10" s="479">
        <f t="shared" si="0"/>
        <v>49192.327621000011</v>
      </c>
      <c r="W10" s="485">
        <f t="shared" si="0"/>
        <v>31291.669999999995</v>
      </c>
      <c r="X10" s="453">
        <f>U10/R10*100</f>
        <v>39.412499104278574</v>
      </c>
      <c r="Y10" s="450"/>
      <c r="Z10" s="30">
        <f>V10/S10*100</f>
        <v>35.599921878126644</v>
      </c>
      <c r="AA10" s="587">
        <f>W10/T10*100</f>
        <v>47.391282981659508</v>
      </c>
    </row>
    <row r="11" spans="1:28" ht="28.5" customHeight="1">
      <c r="A11" s="212" t="s">
        <v>143</v>
      </c>
      <c r="B11" s="305" t="s">
        <v>447</v>
      </c>
      <c r="C11" s="213"/>
      <c r="D11" s="214"/>
      <c r="E11" s="214"/>
      <c r="F11" s="214"/>
      <c r="G11" s="215"/>
      <c r="H11" s="216"/>
      <c r="I11" s="217">
        <f t="shared" ref="I11:W11" si="1">I12+I32+I57</f>
        <v>274375.32220686489</v>
      </c>
      <c r="J11" s="217">
        <f t="shared" si="1"/>
        <v>246910.38564260444</v>
      </c>
      <c r="K11" s="217">
        <f t="shared" si="1"/>
        <v>191614.81085328889</v>
      </c>
      <c r="L11" s="217">
        <f t="shared" si="1"/>
        <v>63949.191699999996</v>
      </c>
      <c r="M11" s="217">
        <f t="shared" si="1"/>
        <v>274375.32220686489</v>
      </c>
      <c r="N11" s="217">
        <f t="shared" si="1"/>
        <v>246910.38564260444</v>
      </c>
      <c r="O11" s="217">
        <f t="shared" si="1"/>
        <v>0</v>
      </c>
      <c r="P11" s="217">
        <f t="shared" si="1"/>
        <v>0</v>
      </c>
      <c r="Q11" s="217">
        <f t="shared" si="1"/>
        <v>130500.12703831111</v>
      </c>
      <c r="R11" s="217">
        <f t="shared" si="1"/>
        <v>138180.99879377778</v>
      </c>
      <c r="S11" s="217">
        <f t="shared" si="1"/>
        <v>138180.99879377778</v>
      </c>
      <c r="T11" s="217">
        <f t="shared" si="1"/>
        <v>0</v>
      </c>
      <c r="U11" s="217">
        <f t="shared" si="1"/>
        <v>49192.327621000011</v>
      </c>
      <c r="V11" s="480">
        <f t="shared" si="1"/>
        <v>49192.327621000011</v>
      </c>
      <c r="W11" s="486">
        <f t="shared" si="1"/>
        <v>0</v>
      </c>
      <c r="X11" s="304">
        <f>U11/R11*100</f>
        <v>35.599921878126644</v>
      </c>
      <c r="Y11" s="217"/>
      <c r="Z11" s="27">
        <v>1</v>
      </c>
    </row>
    <row r="12" spans="1:28" ht="39.75" customHeight="1">
      <c r="A12" s="113" t="s">
        <v>3</v>
      </c>
      <c r="B12" s="114" t="s">
        <v>776</v>
      </c>
      <c r="C12" s="115"/>
      <c r="D12" s="113"/>
      <c r="E12" s="113"/>
      <c r="F12" s="113"/>
      <c r="G12" s="115"/>
      <c r="H12" s="116"/>
      <c r="I12" s="117">
        <f t="shared" ref="I12:T12" si="2">SUM(I13:I31)</f>
        <v>11000</v>
      </c>
      <c r="J12" s="117">
        <f t="shared" si="2"/>
        <v>10000</v>
      </c>
      <c r="K12" s="117">
        <f t="shared" si="2"/>
        <v>0</v>
      </c>
      <c r="L12" s="117">
        <f t="shared" si="2"/>
        <v>0</v>
      </c>
      <c r="M12" s="117">
        <f t="shared" si="2"/>
        <v>11000</v>
      </c>
      <c r="N12" s="117">
        <f t="shared" si="2"/>
        <v>10000</v>
      </c>
      <c r="O12" s="117">
        <f t="shared" si="2"/>
        <v>0</v>
      </c>
      <c r="P12" s="117">
        <f t="shared" si="2"/>
        <v>0</v>
      </c>
      <c r="Q12" s="117">
        <f t="shared" si="2"/>
        <v>11000</v>
      </c>
      <c r="R12" s="117">
        <f>SUM(R13:R31)</f>
        <v>10000</v>
      </c>
      <c r="S12" s="117">
        <f>SUM(S13:S31)</f>
        <v>10000</v>
      </c>
      <c r="T12" s="118">
        <f t="shared" si="2"/>
        <v>0</v>
      </c>
      <c r="U12" s="118"/>
      <c r="V12" s="118"/>
      <c r="W12" s="487"/>
      <c r="X12" s="118"/>
      <c r="Y12" s="117">
        <f>SUM(Y13:Y31)</f>
        <v>0</v>
      </c>
      <c r="Z12" s="586">
        <v>10000</v>
      </c>
      <c r="AA12" s="483"/>
      <c r="AB12" s="443"/>
    </row>
    <row r="13" spans="1:28" ht="45" customHeight="1">
      <c r="A13" s="37" t="s">
        <v>36</v>
      </c>
      <c r="B13" s="38" t="s">
        <v>166</v>
      </c>
      <c r="C13" s="719" t="s">
        <v>130</v>
      </c>
      <c r="D13" s="40" t="s">
        <v>167</v>
      </c>
      <c r="E13" s="41">
        <v>8000957</v>
      </c>
      <c r="F13" s="41">
        <v>280.29199999999997</v>
      </c>
      <c r="G13" s="42">
        <v>2023</v>
      </c>
      <c r="H13" s="43" t="s">
        <v>168</v>
      </c>
      <c r="I13" s="44">
        <f>J13*10%+J13</f>
        <v>935</v>
      </c>
      <c r="J13" s="44">
        <v>850</v>
      </c>
      <c r="K13" s="45"/>
      <c r="L13" s="45"/>
      <c r="M13" s="44">
        <f>N13*10%+N13</f>
        <v>935</v>
      </c>
      <c r="N13" s="44">
        <v>850</v>
      </c>
      <c r="O13" s="45"/>
      <c r="P13" s="45"/>
      <c r="Q13" s="44">
        <f>R13*10%+R13</f>
        <v>935</v>
      </c>
      <c r="R13" s="44">
        <f>S13+T13</f>
        <v>850</v>
      </c>
      <c r="S13" s="44">
        <v>850</v>
      </c>
      <c r="T13" s="111"/>
      <c r="U13" s="111">
        <f>V13+W13</f>
        <v>0</v>
      </c>
      <c r="V13" s="111"/>
      <c r="W13" s="107"/>
      <c r="X13" s="111"/>
      <c r="Y13" s="40"/>
      <c r="Z13" s="586"/>
    </row>
    <row r="14" spans="1:28" ht="36">
      <c r="A14" s="37" t="s">
        <v>57</v>
      </c>
      <c r="B14" s="46" t="s">
        <v>169</v>
      </c>
      <c r="C14" s="720"/>
      <c r="D14" s="40" t="s">
        <v>167</v>
      </c>
      <c r="E14" s="41">
        <v>8000956</v>
      </c>
      <c r="F14" s="41">
        <v>280.29199999999997</v>
      </c>
      <c r="G14" s="42">
        <v>2023</v>
      </c>
      <c r="H14" s="43" t="s">
        <v>170</v>
      </c>
      <c r="I14" s="44">
        <f t="shared" ref="I14:I31" si="3">J14*10%+J14</f>
        <v>880</v>
      </c>
      <c r="J14" s="44">
        <v>800</v>
      </c>
      <c r="K14" s="45"/>
      <c r="L14" s="45"/>
      <c r="M14" s="44">
        <f t="shared" ref="M14:M31" si="4">N14*10%+N14</f>
        <v>880</v>
      </c>
      <c r="N14" s="44">
        <v>800</v>
      </c>
      <c r="O14" s="45"/>
      <c r="P14" s="45"/>
      <c r="Q14" s="44">
        <f t="shared" ref="Q14:Q31" si="5">R14*10%+R14</f>
        <v>880</v>
      </c>
      <c r="R14" s="44">
        <f t="shared" ref="R14:R31" si="6">S14+T14</f>
        <v>800</v>
      </c>
      <c r="S14" s="44">
        <v>800</v>
      </c>
      <c r="T14" s="111"/>
      <c r="U14" s="111">
        <f t="shared" ref="U14:U31" si="7">V14+W14</f>
        <v>0</v>
      </c>
      <c r="V14" s="111"/>
      <c r="W14" s="107"/>
      <c r="X14" s="111"/>
      <c r="Y14" s="40"/>
      <c r="Z14" s="27"/>
    </row>
    <row r="15" spans="1:28" ht="19.5" customHeight="1">
      <c r="A15" s="37" t="s">
        <v>58</v>
      </c>
      <c r="B15" s="46" t="s">
        <v>171</v>
      </c>
      <c r="C15" s="720"/>
      <c r="D15" s="40" t="s">
        <v>167</v>
      </c>
      <c r="E15" s="41">
        <v>8003899</v>
      </c>
      <c r="F15" s="41">
        <v>280.29199999999997</v>
      </c>
      <c r="G15" s="42">
        <v>2023</v>
      </c>
      <c r="H15" s="43" t="s">
        <v>172</v>
      </c>
      <c r="I15" s="44">
        <f t="shared" si="3"/>
        <v>550</v>
      </c>
      <c r="J15" s="44">
        <v>500</v>
      </c>
      <c r="K15" s="45"/>
      <c r="L15" s="45"/>
      <c r="M15" s="44">
        <f t="shared" si="4"/>
        <v>550</v>
      </c>
      <c r="N15" s="44">
        <v>500</v>
      </c>
      <c r="O15" s="45"/>
      <c r="P15" s="45"/>
      <c r="Q15" s="44">
        <f t="shared" si="5"/>
        <v>550</v>
      </c>
      <c r="R15" s="44">
        <f t="shared" si="6"/>
        <v>500</v>
      </c>
      <c r="S15" s="44">
        <v>500</v>
      </c>
      <c r="T15" s="111"/>
      <c r="U15" s="111">
        <f t="shared" si="7"/>
        <v>0</v>
      </c>
      <c r="V15" s="111"/>
      <c r="W15" s="107"/>
      <c r="X15" s="111"/>
      <c r="Y15" s="40"/>
      <c r="Z15" s="27"/>
    </row>
    <row r="16" spans="1:28" ht="19.5" customHeight="1">
      <c r="A16" s="37" t="s">
        <v>59</v>
      </c>
      <c r="B16" s="46" t="s">
        <v>173</v>
      </c>
      <c r="C16" s="720"/>
      <c r="D16" s="40" t="s">
        <v>167</v>
      </c>
      <c r="E16" s="41">
        <v>8002514</v>
      </c>
      <c r="F16" s="41">
        <v>280.29199999999997</v>
      </c>
      <c r="G16" s="42">
        <v>2023</v>
      </c>
      <c r="H16" s="43" t="s">
        <v>174</v>
      </c>
      <c r="I16" s="44">
        <f t="shared" si="3"/>
        <v>220</v>
      </c>
      <c r="J16" s="44">
        <v>200</v>
      </c>
      <c r="K16" s="45"/>
      <c r="L16" s="45"/>
      <c r="M16" s="44">
        <f t="shared" si="4"/>
        <v>220</v>
      </c>
      <c r="N16" s="44">
        <v>200</v>
      </c>
      <c r="O16" s="45"/>
      <c r="P16" s="45"/>
      <c r="Q16" s="44">
        <f t="shared" si="5"/>
        <v>220</v>
      </c>
      <c r="R16" s="44">
        <f t="shared" si="6"/>
        <v>200</v>
      </c>
      <c r="S16" s="44">
        <v>200</v>
      </c>
      <c r="T16" s="111"/>
      <c r="U16" s="111">
        <f t="shared" si="7"/>
        <v>0</v>
      </c>
      <c r="V16" s="111"/>
      <c r="W16" s="107"/>
      <c r="X16" s="111"/>
      <c r="Y16" s="40"/>
      <c r="Z16" s="27"/>
    </row>
    <row r="17" spans="1:26" ht="19.5" customHeight="1">
      <c r="A17" s="37" t="s">
        <v>60</v>
      </c>
      <c r="B17" s="38" t="s">
        <v>175</v>
      </c>
      <c r="C17" s="720"/>
      <c r="D17" s="40" t="s">
        <v>167</v>
      </c>
      <c r="E17" s="41">
        <v>8000927</v>
      </c>
      <c r="F17" s="41">
        <v>280.33800000000002</v>
      </c>
      <c r="G17" s="42">
        <v>2023</v>
      </c>
      <c r="H17" s="43" t="s">
        <v>176</v>
      </c>
      <c r="I17" s="44">
        <f t="shared" si="3"/>
        <v>55</v>
      </c>
      <c r="J17" s="44">
        <v>50</v>
      </c>
      <c r="K17" s="45"/>
      <c r="L17" s="45"/>
      <c r="M17" s="44">
        <f t="shared" si="4"/>
        <v>55</v>
      </c>
      <c r="N17" s="44">
        <v>50</v>
      </c>
      <c r="O17" s="45"/>
      <c r="P17" s="45"/>
      <c r="Q17" s="44">
        <f t="shared" si="5"/>
        <v>55</v>
      </c>
      <c r="R17" s="44">
        <f t="shared" si="6"/>
        <v>50</v>
      </c>
      <c r="S17" s="44">
        <v>50</v>
      </c>
      <c r="T17" s="111"/>
      <c r="U17" s="111">
        <f t="shared" si="7"/>
        <v>0</v>
      </c>
      <c r="V17" s="111"/>
      <c r="W17" s="107"/>
      <c r="X17" s="111"/>
      <c r="Y17" s="40"/>
      <c r="Z17" s="27"/>
    </row>
    <row r="18" spans="1:26" ht="19.5" customHeight="1">
      <c r="A18" s="37" t="s">
        <v>110</v>
      </c>
      <c r="B18" s="38" t="s">
        <v>177</v>
      </c>
      <c r="C18" s="720"/>
      <c r="D18" s="40" t="s">
        <v>167</v>
      </c>
      <c r="E18" s="41">
        <v>8000926</v>
      </c>
      <c r="F18" s="41">
        <v>280.33800000000002</v>
      </c>
      <c r="G18" s="42">
        <v>2023</v>
      </c>
      <c r="H18" s="43" t="s">
        <v>178</v>
      </c>
      <c r="I18" s="44">
        <f t="shared" si="3"/>
        <v>55</v>
      </c>
      <c r="J18" s="44">
        <v>50</v>
      </c>
      <c r="K18" s="45"/>
      <c r="L18" s="45"/>
      <c r="M18" s="44">
        <f t="shared" si="4"/>
        <v>55</v>
      </c>
      <c r="N18" s="44">
        <v>50</v>
      </c>
      <c r="O18" s="45"/>
      <c r="P18" s="45"/>
      <c r="Q18" s="44">
        <f t="shared" si="5"/>
        <v>55</v>
      </c>
      <c r="R18" s="44">
        <f t="shared" si="6"/>
        <v>50</v>
      </c>
      <c r="S18" s="44">
        <v>50</v>
      </c>
      <c r="T18" s="111"/>
      <c r="U18" s="111">
        <f t="shared" si="7"/>
        <v>0</v>
      </c>
      <c r="V18" s="111"/>
      <c r="W18" s="107"/>
      <c r="X18" s="111"/>
      <c r="Y18" s="40"/>
      <c r="Z18" s="27"/>
    </row>
    <row r="19" spans="1:26" ht="19.5" customHeight="1">
      <c r="A19" s="37" t="s">
        <v>111</v>
      </c>
      <c r="B19" s="38" t="s">
        <v>179</v>
      </c>
      <c r="C19" s="720"/>
      <c r="D19" s="40" t="s">
        <v>167</v>
      </c>
      <c r="E19" s="41">
        <v>8000942</v>
      </c>
      <c r="F19" s="41">
        <v>280.33800000000002</v>
      </c>
      <c r="G19" s="42">
        <v>2023</v>
      </c>
      <c r="H19" s="43" t="s">
        <v>180</v>
      </c>
      <c r="I19" s="44">
        <f t="shared" si="3"/>
        <v>55</v>
      </c>
      <c r="J19" s="44">
        <v>50</v>
      </c>
      <c r="K19" s="45"/>
      <c r="L19" s="45"/>
      <c r="M19" s="44">
        <f t="shared" si="4"/>
        <v>55</v>
      </c>
      <c r="N19" s="44">
        <v>50</v>
      </c>
      <c r="O19" s="45"/>
      <c r="P19" s="45"/>
      <c r="Q19" s="44">
        <f t="shared" si="5"/>
        <v>55</v>
      </c>
      <c r="R19" s="44">
        <f t="shared" si="6"/>
        <v>50</v>
      </c>
      <c r="S19" s="44">
        <v>50</v>
      </c>
      <c r="T19" s="111"/>
      <c r="U19" s="111">
        <f t="shared" si="7"/>
        <v>0</v>
      </c>
      <c r="V19" s="111"/>
      <c r="W19" s="107"/>
      <c r="X19" s="111"/>
      <c r="Y19" s="40"/>
      <c r="Z19" s="27"/>
    </row>
    <row r="20" spans="1:26" ht="19.5" customHeight="1">
      <c r="A20" s="37" t="s">
        <v>112</v>
      </c>
      <c r="B20" s="38" t="s">
        <v>181</v>
      </c>
      <c r="C20" s="720"/>
      <c r="D20" s="40" t="s">
        <v>167</v>
      </c>
      <c r="E20" s="41">
        <v>8000909</v>
      </c>
      <c r="F20" s="41">
        <v>280.33800000000002</v>
      </c>
      <c r="G20" s="42">
        <v>2023</v>
      </c>
      <c r="H20" s="43" t="s">
        <v>182</v>
      </c>
      <c r="I20" s="44">
        <f t="shared" si="3"/>
        <v>55</v>
      </c>
      <c r="J20" s="44">
        <v>50</v>
      </c>
      <c r="K20" s="45"/>
      <c r="L20" s="45"/>
      <c r="M20" s="44">
        <f t="shared" si="4"/>
        <v>55</v>
      </c>
      <c r="N20" s="44">
        <v>50</v>
      </c>
      <c r="O20" s="45"/>
      <c r="P20" s="45"/>
      <c r="Q20" s="44">
        <f t="shared" si="5"/>
        <v>55</v>
      </c>
      <c r="R20" s="44">
        <f t="shared" si="6"/>
        <v>50</v>
      </c>
      <c r="S20" s="44">
        <v>50</v>
      </c>
      <c r="T20" s="111"/>
      <c r="U20" s="111">
        <f t="shared" si="7"/>
        <v>0</v>
      </c>
      <c r="V20" s="111"/>
      <c r="W20" s="107"/>
      <c r="X20" s="111"/>
      <c r="Y20" s="40"/>
      <c r="Z20" s="27"/>
    </row>
    <row r="21" spans="1:26" ht="19.5" customHeight="1">
      <c r="A21" s="37" t="s">
        <v>113</v>
      </c>
      <c r="B21" s="38" t="s">
        <v>183</v>
      </c>
      <c r="C21" s="720"/>
      <c r="D21" s="40" t="s">
        <v>167</v>
      </c>
      <c r="E21" s="41">
        <v>8000908</v>
      </c>
      <c r="F21" s="41">
        <v>280.33800000000002</v>
      </c>
      <c r="G21" s="42">
        <v>2023</v>
      </c>
      <c r="H21" s="43" t="s">
        <v>184</v>
      </c>
      <c r="I21" s="44">
        <f t="shared" si="3"/>
        <v>55</v>
      </c>
      <c r="J21" s="44">
        <v>50</v>
      </c>
      <c r="K21" s="47"/>
      <c r="L21" s="47"/>
      <c r="M21" s="44">
        <f t="shared" si="4"/>
        <v>55</v>
      </c>
      <c r="N21" s="44">
        <v>50</v>
      </c>
      <c r="O21" s="47"/>
      <c r="P21" s="47"/>
      <c r="Q21" s="44">
        <f t="shared" si="5"/>
        <v>55</v>
      </c>
      <c r="R21" s="44">
        <f t="shared" si="6"/>
        <v>50</v>
      </c>
      <c r="S21" s="44">
        <v>50</v>
      </c>
      <c r="T21" s="99"/>
      <c r="U21" s="111">
        <f t="shared" si="7"/>
        <v>0</v>
      </c>
      <c r="V21" s="99"/>
      <c r="W21" s="488"/>
      <c r="X21" s="99"/>
      <c r="Y21" s="48"/>
      <c r="Z21" s="30"/>
    </row>
    <row r="22" spans="1:26" ht="19.5" customHeight="1">
      <c r="A22" s="37" t="s">
        <v>114</v>
      </c>
      <c r="B22" s="38" t="s">
        <v>185</v>
      </c>
      <c r="C22" s="720"/>
      <c r="D22" s="40" t="s">
        <v>167</v>
      </c>
      <c r="E22" s="41">
        <v>8000907</v>
      </c>
      <c r="F22" s="41">
        <v>280.33800000000002</v>
      </c>
      <c r="G22" s="42">
        <v>2023</v>
      </c>
      <c r="H22" s="43" t="s">
        <v>186</v>
      </c>
      <c r="I22" s="44">
        <f t="shared" si="3"/>
        <v>55</v>
      </c>
      <c r="J22" s="44">
        <v>50</v>
      </c>
      <c r="K22" s="45"/>
      <c r="L22" s="45"/>
      <c r="M22" s="44">
        <f t="shared" si="4"/>
        <v>55</v>
      </c>
      <c r="N22" s="44">
        <v>50</v>
      </c>
      <c r="O22" s="45"/>
      <c r="P22" s="45"/>
      <c r="Q22" s="44">
        <f t="shared" si="5"/>
        <v>55</v>
      </c>
      <c r="R22" s="44">
        <f t="shared" si="6"/>
        <v>50</v>
      </c>
      <c r="S22" s="44">
        <v>50</v>
      </c>
      <c r="T22" s="111"/>
      <c r="U22" s="111">
        <f t="shared" si="7"/>
        <v>0</v>
      </c>
      <c r="V22" s="111"/>
      <c r="W22" s="107"/>
      <c r="X22" s="111"/>
      <c r="Y22" s="40"/>
      <c r="Z22" s="27"/>
    </row>
    <row r="23" spans="1:26" ht="19.5" customHeight="1">
      <c r="A23" s="37" t="s">
        <v>115</v>
      </c>
      <c r="B23" s="38" t="s">
        <v>187</v>
      </c>
      <c r="C23" s="720"/>
      <c r="D23" s="40" t="s">
        <v>167</v>
      </c>
      <c r="E23" s="41">
        <v>8000906</v>
      </c>
      <c r="F23" s="41">
        <v>280.33800000000002</v>
      </c>
      <c r="G23" s="42">
        <v>2023</v>
      </c>
      <c r="H23" s="43" t="s">
        <v>188</v>
      </c>
      <c r="I23" s="44">
        <f t="shared" si="3"/>
        <v>55</v>
      </c>
      <c r="J23" s="44">
        <v>50</v>
      </c>
      <c r="K23" s="45"/>
      <c r="L23" s="45"/>
      <c r="M23" s="44">
        <f t="shared" si="4"/>
        <v>55</v>
      </c>
      <c r="N23" s="44">
        <v>50</v>
      </c>
      <c r="O23" s="45"/>
      <c r="P23" s="45"/>
      <c r="Q23" s="44">
        <f t="shared" si="5"/>
        <v>55</v>
      </c>
      <c r="R23" s="44">
        <f t="shared" si="6"/>
        <v>50</v>
      </c>
      <c r="S23" s="44">
        <v>50</v>
      </c>
      <c r="T23" s="111"/>
      <c r="U23" s="111">
        <f t="shared" si="7"/>
        <v>0</v>
      </c>
      <c r="V23" s="111"/>
      <c r="W23" s="107"/>
      <c r="X23" s="111"/>
      <c r="Y23" s="40"/>
      <c r="Z23" s="27"/>
    </row>
    <row r="24" spans="1:26" ht="19.5" customHeight="1">
      <c r="A24" s="37" t="s">
        <v>116</v>
      </c>
      <c r="B24" s="38" t="s">
        <v>189</v>
      </c>
      <c r="C24" s="720"/>
      <c r="D24" s="40" t="s">
        <v>167</v>
      </c>
      <c r="E24" s="41">
        <v>8000905</v>
      </c>
      <c r="F24" s="41">
        <v>280.33800000000002</v>
      </c>
      <c r="G24" s="42">
        <v>2023</v>
      </c>
      <c r="H24" s="43" t="s">
        <v>190</v>
      </c>
      <c r="I24" s="44">
        <f t="shared" si="3"/>
        <v>55</v>
      </c>
      <c r="J24" s="44">
        <v>50</v>
      </c>
      <c r="K24" s="47"/>
      <c r="L24" s="47"/>
      <c r="M24" s="44">
        <f t="shared" si="4"/>
        <v>55</v>
      </c>
      <c r="N24" s="44">
        <v>50</v>
      </c>
      <c r="O24" s="47"/>
      <c r="P24" s="47"/>
      <c r="Q24" s="44">
        <f t="shared" si="5"/>
        <v>55</v>
      </c>
      <c r="R24" s="44">
        <f t="shared" si="6"/>
        <v>50</v>
      </c>
      <c r="S24" s="44">
        <v>50</v>
      </c>
      <c r="T24" s="99"/>
      <c r="U24" s="111">
        <f t="shared" si="7"/>
        <v>0</v>
      </c>
      <c r="V24" s="99"/>
      <c r="W24" s="488"/>
      <c r="X24" s="99"/>
      <c r="Y24" s="48"/>
      <c r="Z24" s="30"/>
    </row>
    <row r="25" spans="1:26" ht="36">
      <c r="A25" s="37" t="s">
        <v>117</v>
      </c>
      <c r="B25" s="38" t="s">
        <v>191</v>
      </c>
      <c r="C25" s="720"/>
      <c r="D25" s="40" t="s">
        <v>167</v>
      </c>
      <c r="E25" s="41">
        <v>8000904</v>
      </c>
      <c r="F25" s="41" t="s">
        <v>192</v>
      </c>
      <c r="G25" s="42">
        <v>2023</v>
      </c>
      <c r="H25" s="43" t="s">
        <v>193</v>
      </c>
      <c r="I25" s="44">
        <f t="shared" si="3"/>
        <v>660</v>
      </c>
      <c r="J25" s="44">
        <v>600</v>
      </c>
      <c r="K25" s="45"/>
      <c r="L25" s="45"/>
      <c r="M25" s="44">
        <f t="shared" si="4"/>
        <v>660</v>
      </c>
      <c r="N25" s="44">
        <v>600</v>
      </c>
      <c r="O25" s="45"/>
      <c r="P25" s="45"/>
      <c r="Q25" s="44">
        <f t="shared" si="5"/>
        <v>660</v>
      </c>
      <c r="R25" s="44">
        <f t="shared" si="6"/>
        <v>600</v>
      </c>
      <c r="S25" s="44">
        <v>600</v>
      </c>
      <c r="T25" s="111"/>
      <c r="U25" s="111">
        <f t="shared" si="7"/>
        <v>0</v>
      </c>
      <c r="V25" s="111"/>
      <c r="W25" s="107"/>
      <c r="X25" s="111"/>
      <c r="Y25" s="40"/>
      <c r="Z25" s="27"/>
    </row>
    <row r="26" spans="1:26" ht="36">
      <c r="A26" s="37" t="s">
        <v>119</v>
      </c>
      <c r="B26" s="38" t="s">
        <v>194</v>
      </c>
      <c r="C26" s="720"/>
      <c r="D26" s="40" t="s">
        <v>167</v>
      </c>
      <c r="E26" s="41">
        <v>8000903</v>
      </c>
      <c r="F26" s="41" t="s">
        <v>195</v>
      </c>
      <c r="G26" s="42">
        <v>2023</v>
      </c>
      <c r="H26" s="43" t="s">
        <v>196</v>
      </c>
      <c r="I26" s="44">
        <f t="shared" si="3"/>
        <v>880</v>
      </c>
      <c r="J26" s="44">
        <v>800</v>
      </c>
      <c r="K26" s="45"/>
      <c r="L26" s="45"/>
      <c r="M26" s="44">
        <f t="shared" si="4"/>
        <v>880</v>
      </c>
      <c r="N26" s="44">
        <v>800</v>
      </c>
      <c r="O26" s="45"/>
      <c r="P26" s="45"/>
      <c r="Q26" s="44">
        <f t="shared" si="5"/>
        <v>880</v>
      </c>
      <c r="R26" s="44">
        <f t="shared" si="6"/>
        <v>800</v>
      </c>
      <c r="S26" s="44">
        <v>800</v>
      </c>
      <c r="T26" s="111"/>
      <c r="U26" s="111">
        <f t="shared" si="7"/>
        <v>0</v>
      </c>
      <c r="V26" s="111"/>
      <c r="W26" s="107"/>
      <c r="X26" s="111"/>
      <c r="Y26" s="40"/>
      <c r="Z26" s="27"/>
    </row>
    <row r="27" spans="1:26" ht="36">
      <c r="A27" s="37" t="s">
        <v>120</v>
      </c>
      <c r="B27" s="38" t="s">
        <v>197</v>
      </c>
      <c r="C27" s="721"/>
      <c r="D27" s="40" t="s">
        <v>167</v>
      </c>
      <c r="E27" s="41">
        <v>8000912</v>
      </c>
      <c r="F27" s="41" t="s">
        <v>198</v>
      </c>
      <c r="G27" s="42">
        <v>2023</v>
      </c>
      <c r="H27" s="43" t="s">
        <v>199</v>
      </c>
      <c r="I27" s="44">
        <f t="shared" si="3"/>
        <v>1100</v>
      </c>
      <c r="J27" s="44">
        <v>1000</v>
      </c>
      <c r="K27" s="45"/>
      <c r="L27" s="45"/>
      <c r="M27" s="44">
        <f t="shared" si="4"/>
        <v>1100</v>
      </c>
      <c r="N27" s="44">
        <v>1000</v>
      </c>
      <c r="O27" s="45"/>
      <c r="P27" s="45"/>
      <c r="Q27" s="44">
        <f t="shared" si="5"/>
        <v>1100</v>
      </c>
      <c r="R27" s="44">
        <f t="shared" si="6"/>
        <v>1000</v>
      </c>
      <c r="S27" s="44">
        <v>1000</v>
      </c>
      <c r="T27" s="111"/>
      <c r="U27" s="111">
        <f t="shared" si="7"/>
        <v>0</v>
      </c>
      <c r="V27" s="111"/>
      <c r="W27" s="107"/>
      <c r="X27" s="111"/>
      <c r="Y27" s="40"/>
      <c r="Z27" s="27"/>
    </row>
    <row r="28" spans="1:26" ht="42.75" customHeight="1">
      <c r="A28" s="37" t="s">
        <v>121</v>
      </c>
      <c r="B28" s="49" t="s">
        <v>201</v>
      </c>
      <c r="C28" s="719" t="s">
        <v>149</v>
      </c>
      <c r="D28" s="40" t="s">
        <v>135</v>
      </c>
      <c r="E28" s="40"/>
      <c r="F28" s="40"/>
      <c r="G28" s="50">
        <v>2023</v>
      </c>
      <c r="H28" s="51"/>
      <c r="I28" s="44">
        <f t="shared" si="3"/>
        <v>2200</v>
      </c>
      <c r="J28" s="44">
        <v>2000</v>
      </c>
      <c r="K28" s="45"/>
      <c r="L28" s="45"/>
      <c r="M28" s="44">
        <f t="shared" si="4"/>
        <v>2200</v>
      </c>
      <c r="N28" s="44">
        <v>2000</v>
      </c>
      <c r="O28" s="45"/>
      <c r="P28" s="45"/>
      <c r="Q28" s="44">
        <f t="shared" si="5"/>
        <v>2200</v>
      </c>
      <c r="R28" s="44">
        <f t="shared" si="6"/>
        <v>2000</v>
      </c>
      <c r="S28" s="44">
        <v>2000</v>
      </c>
      <c r="T28" s="111"/>
      <c r="U28" s="111">
        <f t="shared" si="7"/>
        <v>0</v>
      </c>
      <c r="V28" s="111"/>
      <c r="W28" s="107"/>
      <c r="X28" s="111"/>
      <c r="Y28" s="40"/>
      <c r="Z28" s="27"/>
    </row>
    <row r="29" spans="1:26" ht="41.25" customHeight="1">
      <c r="A29" s="37" t="s">
        <v>122</v>
      </c>
      <c r="B29" s="49" t="s">
        <v>202</v>
      </c>
      <c r="C29" s="721"/>
      <c r="D29" s="40" t="s">
        <v>135</v>
      </c>
      <c r="E29" s="40"/>
      <c r="F29" s="40"/>
      <c r="G29" s="50">
        <v>2023</v>
      </c>
      <c r="H29" s="51"/>
      <c r="I29" s="44">
        <f t="shared" si="3"/>
        <v>2200</v>
      </c>
      <c r="J29" s="44">
        <v>2000</v>
      </c>
      <c r="K29" s="45"/>
      <c r="L29" s="45"/>
      <c r="M29" s="44">
        <f t="shared" si="4"/>
        <v>2200</v>
      </c>
      <c r="N29" s="44">
        <v>2000</v>
      </c>
      <c r="O29" s="45"/>
      <c r="P29" s="45"/>
      <c r="Q29" s="44">
        <f t="shared" si="5"/>
        <v>2200</v>
      </c>
      <c r="R29" s="44">
        <f t="shared" si="6"/>
        <v>2000</v>
      </c>
      <c r="S29" s="44">
        <v>2000</v>
      </c>
      <c r="T29" s="111"/>
      <c r="U29" s="111">
        <f t="shared" si="7"/>
        <v>0</v>
      </c>
      <c r="V29" s="111"/>
      <c r="W29" s="107"/>
      <c r="X29" s="111"/>
      <c r="Y29" s="40"/>
      <c r="Z29" s="27"/>
    </row>
    <row r="30" spans="1:26" ht="45" customHeight="1">
      <c r="A30" s="37" t="s">
        <v>124</v>
      </c>
      <c r="B30" s="49" t="s">
        <v>200</v>
      </c>
      <c r="C30" s="719" t="s">
        <v>134</v>
      </c>
      <c r="D30" s="40" t="s">
        <v>135</v>
      </c>
      <c r="E30" s="40"/>
      <c r="F30" s="40"/>
      <c r="G30" s="50">
        <v>2023</v>
      </c>
      <c r="H30" s="51"/>
      <c r="I30" s="44">
        <f t="shared" ref="I30" si="8">J30*10%+J30</f>
        <v>880</v>
      </c>
      <c r="J30" s="44">
        <v>800</v>
      </c>
      <c r="K30" s="45"/>
      <c r="L30" s="45"/>
      <c r="M30" s="44">
        <f t="shared" ref="M30" si="9">N30*10%+N30</f>
        <v>880</v>
      </c>
      <c r="N30" s="44">
        <v>800</v>
      </c>
      <c r="O30" s="45"/>
      <c r="P30" s="45"/>
      <c r="Q30" s="44">
        <f t="shared" ref="Q30" si="10">R30*10%+R30</f>
        <v>880</v>
      </c>
      <c r="R30" s="44">
        <f t="shared" si="6"/>
        <v>800</v>
      </c>
      <c r="S30" s="44">
        <v>800</v>
      </c>
      <c r="T30" s="111"/>
      <c r="U30" s="111">
        <f t="shared" si="7"/>
        <v>0</v>
      </c>
      <c r="V30" s="111"/>
      <c r="W30" s="107"/>
      <c r="X30" s="111"/>
      <c r="Y30" s="40"/>
      <c r="Z30" s="27"/>
    </row>
    <row r="31" spans="1:26" ht="22.5" customHeight="1">
      <c r="A31" s="37" t="s">
        <v>125</v>
      </c>
      <c r="B31" s="49" t="s">
        <v>203</v>
      </c>
      <c r="C31" s="721"/>
      <c r="D31" s="40" t="s">
        <v>135</v>
      </c>
      <c r="E31" s="40"/>
      <c r="F31" s="40"/>
      <c r="G31" s="50">
        <v>2023</v>
      </c>
      <c r="H31" s="51"/>
      <c r="I31" s="44">
        <f t="shared" si="3"/>
        <v>55</v>
      </c>
      <c r="J31" s="44">
        <v>50</v>
      </c>
      <c r="K31" s="45"/>
      <c r="L31" s="45"/>
      <c r="M31" s="44">
        <f t="shared" si="4"/>
        <v>55</v>
      </c>
      <c r="N31" s="44">
        <v>50</v>
      </c>
      <c r="O31" s="45"/>
      <c r="P31" s="45"/>
      <c r="Q31" s="44">
        <f t="shared" si="5"/>
        <v>55</v>
      </c>
      <c r="R31" s="44">
        <f t="shared" si="6"/>
        <v>50</v>
      </c>
      <c r="S31" s="44">
        <v>50</v>
      </c>
      <c r="T31" s="111"/>
      <c r="U31" s="111">
        <f t="shared" si="7"/>
        <v>0</v>
      </c>
      <c r="V31" s="111"/>
      <c r="W31" s="107"/>
      <c r="X31" s="111"/>
      <c r="Y31" s="40"/>
      <c r="Z31" s="27"/>
    </row>
    <row r="32" spans="1:26" ht="21.75" customHeight="1">
      <c r="A32" s="113" t="s">
        <v>5</v>
      </c>
      <c r="B32" s="114" t="s">
        <v>204</v>
      </c>
      <c r="C32" s="115"/>
      <c r="D32" s="113"/>
      <c r="E32" s="113"/>
      <c r="F32" s="113"/>
      <c r="G32" s="115"/>
      <c r="H32" s="116"/>
      <c r="I32" s="117">
        <f>I33+I40</f>
        <v>60214</v>
      </c>
      <c r="J32" s="117">
        <f t="shared" ref="J32:R32" si="11">J33+J40</f>
        <v>52212</v>
      </c>
      <c r="K32" s="117">
        <f t="shared" si="11"/>
        <v>25277</v>
      </c>
      <c r="L32" s="117">
        <f t="shared" si="11"/>
        <v>14654</v>
      </c>
      <c r="M32" s="117">
        <f t="shared" si="11"/>
        <v>60214</v>
      </c>
      <c r="N32" s="117">
        <f t="shared" si="11"/>
        <v>52212</v>
      </c>
      <c r="O32" s="117">
        <f t="shared" si="11"/>
        <v>0</v>
      </c>
      <c r="P32" s="117">
        <f t="shared" si="11"/>
        <v>0</v>
      </c>
      <c r="Q32" s="117">
        <f t="shared" si="11"/>
        <v>41127.800000000003</v>
      </c>
      <c r="R32" s="117">
        <f t="shared" si="11"/>
        <v>42218</v>
      </c>
      <c r="S32" s="117">
        <f>S33+S40</f>
        <v>42218</v>
      </c>
      <c r="T32" s="117">
        <f t="shared" ref="T32:W32" si="12">T33+T40</f>
        <v>0</v>
      </c>
      <c r="U32" s="117">
        <f t="shared" si="12"/>
        <v>6105.6309999999994</v>
      </c>
      <c r="V32" s="118">
        <f t="shared" si="12"/>
        <v>6105.6309999999994</v>
      </c>
      <c r="W32" s="487">
        <f t="shared" si="12"/>
        <v>0</v>
      </c>
      <c r="X32" s="118">
        <f t="shared" ref="X32:X40" si="13">U32/R32*100</f>
        <v>14.46215121512151</v>
      </c>
      <c r="Y32" s="117">
        <f>R32-42218</f>
        <v>0</v>
      </c>
      <c r="Z32" s="30">
        <v>42218</v>
      </c>
    </row>
    <row r="33" spans="1:26">
      <c r="A33" s="48">
        <v>1</v>
      </c>
      <c r="B33" s="52" t="s">
        <v>205</v>
      </c>
      <c r="C33" s="53"/>
      <c r="D33" s="48"/>
      <c r="E33" s="48"/>
      <c r="F33" s="48"/>
      <c r="G33" s="53"/>
      <c r="H33" s="54"/>
      <c r="I33" s="55">
        <f>SUM(I34:I38)</f>
        <v>25277</v>
      </c>
      <c r="J33" s="55">
        <f t="shared" ref="J33:P33" si="14">SUM(J34:J38)</f>
        <v>22925</v>
      </c>
      <c r="K33" s="55">
        <f t="shared" si="14"/>
        <v>25277</v>
      </c>
      <c r="L33" s="55">
        <f t="shared" si="14"/>
        <v>14654</v>
      </c>
      <c r="M33" s="55">
        <f t="shared" si="14"/>
        <v>25277</v>
      </c>
      <c r="N33" s="55">
        <f t="shared" si="14"/>
        <v>22925</v>
      </c>
      <c r="O33" s="55">
        <f t="shared" si="14"/>
        <v>0</v>
      </c>
      <c r="P33" s="55">
        <f t="shared" si="14"/>
        <v>0</v>
      </c>
      <c r="Q33" s="55">
        <f>SUM(Q34:Q39)</f>
        <v>9371</v>
      </c>
      <c r="R33" s="55">
        <f>SUM(R34:R39)</f>
        <v>9371</v>
      </c>
      <c r="S33" s="55">
        <f>SUM(S34:S39)</f>
        <v>9371</v>
      </c>
      <c r="T33" s="55">
        <f t="shared" ref="T33:W33" si="15">SUM(T34:T39)</f>
        <v>0</v>
      </c>
      <c r="U33" s="55">
        <f t="shared" si="15"/>
        <v>0</v>
      </c>
      <c r="V33" s="81">
        <f t="shared" si="15"/>
        <v>0</v>
      </c>
      <c r="W33" s="489">
        <f t="shared" si="15"/>
        <v>0</v>
      </c>
      <c r="X33" s="112">
        <f t="shared" si="13"/>
        <v>0</v>
      </c>
      <c r="Y33" s="55"/>
      <c r="Z33" s="30"/>
    </row>
    <row r="34" spans="1:26" ht="21.75" customHeight="1">
      <c r="A34" s="37" t="s">
        <v>74</v>
      </c>
      <c r="B34" s="56" t="s">
        <v>54</v>
      </c>
      <c r="C34" s="722" t="s">
        <v>67</v>
      </c>
      <c r="D34" s="58" t="s">
        <v>63</v>
      </c>
      <c r="E34" s="59">
        <v>8002505</v>
      </c>
      <c r="F34" s="59" t="s">
        <v>206</v>
      </c>
      <c r="G34" s="39" t="s">
        <v>90</v>
      </c>
      <c r="H34" s="43" t="s">
        <v>207</v>
      </c>
      <c r="I34" s="60">
        <v>4389</v>
      </c>
      <c r="J34" s="60">
        <v>3990</v>
      </c>
      <c r="K34" s="60">
        <v>4389</v>
      </c>
      <c r="L34" s="60">
        <v>2240</v>
      </c>
      <c r="M34" s="60">
        <v>4389</v>
      </c>
      <c r="N34" s="60">
        <v>3990</v>
      </c>
      <c r="O34" s="45"/>
      <c r="P34" s="45"/>
      <c r="Q34" s="60">
        <f>R34</f>
        <v>1750</v>
      </c>
      <c r="R34" s="44">
        <f>S34+T34</f>
        <v>1750</v>
      </c>
      <c r="S34" s="60">
        <v>1750</v>
      </c>
      <c r="T34" s="111"/>
      <c r="U34" s="111">
        <f t="shared" ref="U34:U93" si="16">V34+W34</f>
        <v>0</v>
      </c>
      <c r="V34" s="111"/>
      <c r="W34" s="107"/>
      <c r="X34" s="112">
        <f t="shared" si="13"/>
        <v>0</v>
      </c>
      <c r="Y34" s="45"/>
      <c r="Z34" s="27"/>
    </row>
    <row r="35" spans="1:26" ht="21.75" customHeight="1">
      <c r="A35" s="37" t="s">
        <v>80</v>
      </c>
      <c r="B35" s="56" t="s">
        <v>118</v>
      </c>
      <c r="C35" s="716"/>
      <c r="D35" s="58" t="s">
        <v>63</v>
      </c>
      <c r="E35" s="59">
        <v>8003893</v>
      </c>
      <c r="F35" s="59" t="s">
        <v>206</v>
      </c>
      <c r="G35" s="39" t="s">
        <v>90</v>
      </c>
      <c r="H35" s="43" t="s">
        <v>208</v>
      </c>
      <c r="I35" s="60">
        <v>7158</v>
      </c>
      <c r="J35" s="60">
        <v>6422</v>
      </c>
      <c r="K35" s="60">
        <v>7158</v>
      </c>
      <c r="L35" s="60">
        <v>1460</v>
      </c>
      <c r="M35" s="60">
        <v>7158</v>
      </c>
      <c r="N35" s="60">
        <v>6422</v>
      </c>
      <c r="O35" s="45"/>
      <c r="P35" s="45"/>
      <c r="Q35" s="60">
        <f t="shared" ref="Q35:Q39" si="17">R35</f>
        <v>4962</v>
      </c>
      <c r="R35" s="44">
        <f t="shared" ref="R35:R56" si="18">S35+T35</f>
        <v>4962</v>
      </c>
      <c r="S35" s="60">
        <v>4962</v>
      </c>
      <c r="T35" s="111"/>
      <c r="U35" s="111">
        <f t="shared" si="16"/>
        <v>0</v>
      </c>
      <c r="V35" s="111"/>
      <c r="W35" s="107"/>
      <c r="X35" s="112">
        <f t="shared" si="13"/>
        <v>0</v>
      </c>
      <c r="Y35" s="45"/>
      <c r="Z35" s="27"/>
    </row>
    <row r="36" spans="1:26" ht="21.75" customHeight="1">
      <c r="A36" s="37" t="s">
        <v>209</v>
      </c>
      <c r="B36" s="56" t="s">
        <v>56</v>
      </c>
      <c r="C36" s="716"/>
      <c r="D36" s="63" t="s">
        <v>20</v>
      </c>
      <c r="E36" s="59">
        <v>7972586</v>
      </c>
      <c r="F36" s="61" t="s">
        <v>192</v>
      </c>
      <c r="G36" s="39" t="s">
        <v>90</v>
      </c>
      <c r="H36" s="43" t="s">
        <v>210</v>
      </c>
      <c r="I36" s="60">
        <v>1430</v>
      </c>
      <c r="J36" s="60">
        <v>1300</v>
      </c>
      <c r="K36" s="60">
        <v>1430</v>
      </c>
      <c r="L36" s="60">
        <v>1100</v>
      </c>
      <c r="M36" s="60">
        <v>1430</v>
      </c>
      <c r="N36" s="60">
        <v>1300</v>
      </c>
      <c r="O36" s="47"/>
      <c r="P36" s="47"/>
      <c r="Q36" s="60">
        <f t="shared" si="17"/>
        <v>200</v>
      </c>
      <c r="R36" s="44">
        <f t="shared" si="18"/>
        <v>200</v>
      </c>
      <c r="S36" s="60">
        <v>200</v>
      </c>
      <c r="T36" s="99"/>
      <c r="U36" s="111">
        <f t="shared" si="16"/>
        <v>0</v>
      </c>
      <c r="V36" s="99"/>
      <c r="W36" s="488"/>
      <c r="X36" s="112">
        <f t="shared" si="13"/>
        <v>0</v>
      </c>
      <c r="Y36" s="47"/>
      <c r="Z36" s="30"/>
    </row>
    <row r="37" spans="1:26" ht="36">
      <c r="A37" s="37" t="s">
        <v>84</v>
      </c>
      <c r="B37" s="56" t="s">
        <v>55</v>
      </c>
      <c r="C37" s="716"/>
      <c r="D37" s="63" t="s">
        <v>129</v>
      </c>
      <c r="E37" s="59">
        <v>7972271</v>
      </c>
      <c r="F37" s="61" t="s">
        <v>192</v>
      </c>
      <c r="G37" s="39" t="s">
        <v>90</v>
      </c>
      <c r="H37" s="43" t="s">
        <v>211</v>
      </c>
      <c r="I37" s="60">
        <v>7900</v>
      </c>
      <c r="J37" s="60">
        <v>7213</v>
      </c>
      <c r="K37" s="60">
        <v>7900</v>
      </c>
      <c r="L37" s="60">
        <v>6354</v>
      </c>
      <c r="M37" s="60">
        <v>7900</v>
      </c>
      <c r="N37" s="60">
        <v>7213</v>
      </c>
      <c r="O37" s="45"/>
      <c r="P37" s="45"/>
      <c r="Q37" s="60">
        <f t="shared" si="17"/>
        <v>859</v>
      </c>
      <c r="R37" s="44">
        <f t="shared" si="18"/>
        <v>859</v>
      </c>
      <c r="S37" s="60">
        <v>859</v>
      </c>
      <c r="T37" s="111"/>
      <c r="U37" s="111">
        <f t="shared" si="16"/>
        <v>0</v>
      </c>
      <c r="V37" s="111"/>
      <c r="W37" s="107"/>
      <c r="X37" s="112">
        <f t="shared" si="13"/>
        <v>0</v>
      </c>
      <c r="Y37" s="45"/>
      <c r="Z37" s="27"/>
    </row>
    <row r="38" spans="1:26" ht="20.25" customHeight="1">
      <c r="A38" s="37" t="s">
        <v>212</v>
      </c>
      <c r="B38" s="62" t="s">
        <v>53</v>
      </c>
      <c r="C38" s="717"/>
      <c r="D38" s="58" t="s">
        <v>66</v>
      </c>
      <c r="E38" s="59">
        <v>7970452</v>
      </c>
      <c r="F38" s="59" t="s">
        <v>192</v>
      </c>
      <c r="G38" s="39" t="s">
        <v>90</v>
      </c>
      <c r="H38" s="43" t="s">
        <v>213</v>
      </c>
      <c r="I38" s="60">
        <v>4400</v>
      </c>
      <c r="J38" s="60">
        <v>4000</v>
      </c>
      <c r="K38" s="60">
        <v>4400</v>
      </c>
      <c r="L38" s="60">
        <v>3500</v>
      </c>
      <c r="M38" s="60">
        <v>4400</v>
      </c>
      <c r="N38" s="60">
        <v>4000</v>
      </c>
      <c r="O38" s="45"/>
      <c r="P38" s="45"/>
      <c r="Q38" s="60">
        <f t="shared" si="17"/>
        <v>500</v>
      </c>
      <c r="R38" s="44">
        <f t="shared" si="18"/>
        <v>500</v>
      </c>
      <c r="S38" s="60">
        <v>500</v>
      </c>
      <c r="T38" s="111"/>
      <c r="U38" s="111">
        <f t="shared" si="16"/>
        <v>0</v>
      </c>
      <c r="V38" s="111"/>
      <c r="W38" s="107"/>
      <c r="X38" s="112">
        <f t="shared" si="13"/>
        <v>0</v>
      </c>
      <c r="Y38" s="45"/>
      <c r="Z38" s="27"/>
    </row>
    <row r="39" spans="1:26" ht="45">
      <c r="A39" s="37" t="s">
        <v>214</v>
      </c>
      <c r="B39" s="62" t="s">
        <v>61</v>
      </c>
      <c r="C39" s="57" t="s">
        <v>128</v>
      </c>
      <c r="D39" s="63" t="s">
        <v>129</v>
      </c>
      <c r="E39" s="63">
        <v>7983410</v>
      </c>
      <c r="F39" s="63">
        <v>280.29199999999997</v>
      </c>
      <c r="G39" s="57" t="s">
        <v>94</v>
      </c>
      <c r="H39" s="64" t="s">
        <v>215</v>
      </c>
      <c r="I39" s="65">
        <v>4978.7999999999993</v>
      </c>
      <c r="J39" s="65">
        <v>4149</v>
      </c>
      <c r="K39" s="65">
        <v>4978.7999999999993</v>
      </c>
      <c r="L39" s="65">
        <v>1072</v>
      </c>
      <c r="M39" s="65">
        <v>4978.7999999999993</v>
      </c>
      <c r="N39" s="65">
        <v>4149</v>
      </c>
      <c r="O39" s="45"/>
      <c r="P39" s="45"/>
      <c r="Q39" s="60">
        <f t="shared" si="17"/>
        <v>1100</v>
      </c>
      <c r="R39" s="44">
        <f t="shared" si="18"/>
        <v>1100</v>
      </c>
      <c r="S39" s="65">
        <v>1100</v>
      </c>
      <c r="T39" s="111"/>
      <c r="U39" s="111">
        <f t="shared" si="16"/>
        <v>0</v>
      </c>
      <c r="V39" s="111"/>
      <c r="W39" s="107"/>
      <c r="X39" s="112">
        <f t="shared" si="13"/>
        <v>0</v>
      </c>
      <c r="Y39" s="45"/>
      <c r="Z39" s="27"/>
    </row>
    <row r="40" spans="1:26">
      <c r="A40" s="66">
        <v>2</v>
      </c>
      <c r="B40" s="67" t="s">
        <v>216</v>
      </c>
      <c r="C40" s="68"/>
      <c r="D40" s="69"/>
      <c r="E40" s="69"/>
      <c r="F40" s="69"/>
      <c r="G40" s="68"/>
      <c r="H40" s="54"/>
      <c r="I40" s="70">
        <f t="shared" ref="I40:W40" si="19">SUM(I41:I56)</f>
        <v>34937</v>
      </c>
      <c r="J40" s="70">
        <f t="shared" si="19"/>
        <v>29287</v>
      </c>
      <c r="K40" s="70">
        <f t="shared" si="19"/>
        <v>0</v>
      </c>
      <c r="L40" s="70">
        <f t="shared" si="19"/>
        <v>0</v>
      </c>
      <c r="M40" s="70">
        <f t="shared" si="19"/>
        <v>34937</v>
      </c>
      <c r="N40" s="70">
        <f t="shared" si="19"/>
        <v>29287</v>
      </c>
      <c r="O40" s="70">
        <f t="shared" si="19"/>
        <v>0</v>
      </c>
      <c r="P40" s="70">
        <f t="shared" si="19"/>
        <v>0</v>
      </c>
      <c r="Q40" s="70">
        <f t="shared" si="19"/>
        <v>31756.799999999999</v>
      </c>
      <c r="R40" s="70">
        <f t="shared" si="19"/>
        <v>32847</v>
      </c>
      <c r="S40" s="70">
        <f>SUM(S41:S56)</f>
        <v>32847</v>
      </c>
      <c r="T40" s="497">
        <f t="shared" si="19"/>
        <v>0</v>
      </c>
      <c r="U40" s="497">
        <f t="shared" si="19"/>
        <v>6105.6309999999994</v>
      </c>
      <c r="V40" s="498">
        <f t="shared" si="19"/>
        <v>6105.6309999999994</v>
      </c>
      <c r="W40" s="499">
        <f t="shared" si="19"/>
        <v>0</v>
      </c>
      <c r="X40" s="112">
        <f t="shared" si="13"/>
        <v>18.588093280969343</v>
      </c>
      <c r="Y40" s="48"/>
      <c r="Z40" s="71"/>
    </row>
    <row r="41" spans="1:26" ht="21" customHeight="1">
      <c r="A41" s="37" t="s">
        <v>91</v>
      </c>
      <c r="B41" s="72" t="s">
        <v>217</v>
      </c>
      <c r="C41" s="722" t="s">
        <v>67</v>
      </c>
      <c r="D41" s="63" t="s">
        <v>52</v>
      </c>
      <c r="E41" s="61">
        <v>8002502</v>
      </c>
      <c r="F41" s="61" t="s">
        <v>198</v>
      </c>
      <c r="G41" s="39">
        <v>2023</v>
      </c>
      <c r="H41" s="43" t="s">
        <v>218</v>
      </c>
      <c r="I41" s="60">
        <v>2640</v>
      </c>
      <c r="J41" s="60">
        <v>2400</v>
      </c>
      <c r="K41" s="45"/>
      <c r="L41" s="45"/>
      <c r="M41" s="60">
        <v>2640</v>
      </c>
      <c r="N41" s="60">
        <v>2400</v>
      </c>
      <c r="O41" s="45"/>
      <c r="P41" s="45"/>
      <c r="Q41" s="60">
        <v>2640</v>
      </c>
      <c r="R41" s="44">
        <f t="shared" si="18"/>
        <v>2400</v>
      </c>
      <c r="S41" s="60">
        <v>2400</v>
      </c>
      <c r="T41" s="500"/>
      <c r="U41" s="500">
        <f>V41+W41</f>
        <v>941.48500000000001</v>
      </c>
      <c r="V41" s="500">
        <v>941.48500000000001</v>
      </c>
      <c r="W41" s="501"/>
      <c r="X41" s="112">
        <f t="shared" ref="X41:X42" si="20">U41/R41*100</f>
        <v>39.228541666666665</v>
      </c>
      <c r="Y41" s="40"/>
      <c r="Z41" s="27"/>
    </row>
    <row r="42" spans="1:26" ht="21" customHeight="1">
      <c r="A42" s="37" t="s">
        <v>92</v>
      </c>
      <c r="B42" s="72" t="s">
        <v>219</v>
      </c>
      <c r="C42" s="716"/>
      <c r="D42" s="58" t="s">
        <v>65</v>
      </c>
      <c r="E42" s="59">
        <v>8002504</v>
      </c>
      <c r="F42" s="61" t="s">
        <v>206</v>
      </c>
      <c r="G42" s="39">
        <v>2023</v>
      </c>
      <c r="H42" s="43" t="s">
        <v>220</v>
      </c>
      <c r="I42" s="60">
        <v>3157</v>
      </c>
      <c r="J42" s="60">
        <v>2870</v>
      </c>
      <c r="K42" s="47"/>
      <c r="L42" s="47"/>
      <c r="M42" s="60">
        <v>3157</v>
      </c>
      <c r="N42" s="60">
        <v>2870</v>
      </c>
      <c r="O42" s="47"/>
      <c r="P42" s="47"/>
      <c r="Q42" s="60">
        <v>3157</v>
      </c>
      <c r="R42" s="44">
        <f t="shared" si="18"/>
        <v>2870</v>
      </c>
      <c r="S42" s="60">
        <v>2870</v>
      </c>
      <c r="T42" s="173"/>
      <c r="U42" s="500">
        <f t="shared" si="16"/>
        <v>736.83</v>
      </c>
      <c r="V42" s="500">
        <v>736.83</v>
      </c>
      <c r="W42" s="502"/>
      <c r="X42" s="112">
        <f t="shared" si="20"/>
        <v>25.673519163763071</v>
      </c>
      <c r="Y42" s="48"/>
      <c r="Z42" s="30"/>
    </row>
    <row r="43" spans="1:26" ht="21" customHeight="1">
      <c r="A43" s="37" t="s">
        <v>95</v>
      </c>
      <c r="B43" s="62" t="s">
        <v>221</v>
      </c>
      <c r="C43" s="716"/>
      <c r="D43" s="58" t="s">
        <v>66</v>
      </c>
      <c r="E43" s="59">
        <v>8002506</v>
      </c>
      <c r="F43" s="61" t="s">
        <v>192</v>
      </c>
      <c r="G43" s="39">
        <v>2023</v>
      </c>
      <c r="H43" s="43" t="s">
        <v>222</v>
      </c>
      <c r="I43" s="60">
        <v>5670</v>
      </c>
      <c r="J43" s="60">
        <v>5153</v>
      </c>
      <c r="K43" s="45"/>
      <c r="L43" s="45"/>
      <c r="M43" s="60">
        <v>5670</v>
      </c>
      <c r="N43" s="60">
        <v>5153</v>
      </c>
      <c r="O43" s="45"/>
      <c r="P43" s="45"/>
      <c r="Q43" s="60">
        <f>R43+(R43*10%)</f>
        <v>821.7</v>
      </c>
      <c r="R43" s="44">
        <f t="shared" si="18"/>
        <v>747</v>
      </c>
      <c r="S43" s="60">
        <f>5153-4406</f>
        <v>747</v>
      </c>
      <c r="T43" s="500"/>
      <c r="U43" s="500">
        <f t="shared" si="16"/>
        <v>609.75</v>
      </c>
      <c r="V43" s="500">
        <v>609.75</v>
      </c>
      <c r="W43" s="501"/>
      <c r="X43" s="112">
        <f t="shared" ref="X43:X47" si="21">U43/R43*100</f>
        <v>81.626506024096386</v>
      </c>
      <c r="Y43" s="40"/>
      <c r="Z43" s="27"/>
    </row>
    <row r="44" spans="1:26" ht="21" customHeight="1">
      <c r="A44" s="37" t="s">
        <v>223</v>
      </c>
      <c r="B44" s="73" t="s">
        <v>224</v>
      </c>
      <c r="C44" s="716"/>
      <c r="D44" s="63" t="s">
        <v>63</v>
      </c>
      <c r="E44" s="59">
        <v>8003898</v>
      </c>
      <c r="F44" s="61" t="s">
        <v>225</v>
      </c>
      <c r="G44" s="39">
        <v>2023</v>
      </c>
      <c r="H44" s="43" t="s">
        <v>226</v>
      </c>
      <c r="I44" s="60">
        <v>1210</v>
      </c>
      <c r="J44" s="60">
        <v>1100</v>
      </c>
      <c r="K44" s="45"/>
      <c r="L44" s="45"/>
      <c r="M44" s="60">
        <v>1210</v>
      </c>
      <c r="N44" s="60">
        <v>1100</v>
      </c>
      <c r="O44" s="45"/>
      <c r="P44" s="45"/>
      <c r="Q44" s="60">
        <v>1210</v>
      </c>
      <c r="R44" s="44">
        <f t="shared" si="18"/>
        <v>1100</v>
      </c>
      <c r="S44" s="60">
        <v>1100</v>
      </c>
      <c r="T44" s="500"/>
      <c r="U44" s="500">
        <f t="shared" si="16"/>
        <v>370.25799999999998</v>
      </c>
      <c r="V44" s="500">
        <v>370.25799999999998</v>
      </c>
      <c r="W44" s="501"/>
      <c r="X44" s="112">
        <f t="shared" si="21"/>
        <v>33.659818181818181</v>
      </c>
      <c r="Y44" s="40"/>
      <c r="Z44" s="27"/>
    </row>
    <row r="45" spans="1:26" ht="36">
      <c r="A45" s="541" t="s">
        <v>227</v>
      </c>
      <c r="B45" s="609" t="s">
        <v>228</v>
      </c>
      <c r="C45" s="716"/>
      <c r="D45" s="544" t="s">
        <v>131</v>
      </c>
      <c r="E45" s="544">
        <v>8002815</v>
      </c>
      <c r="F45" s="544" t="s">
        <v>229</v>
      </c>
      <c r="G45" s="543">
        <v>2023</v>
      </c>
      <c r="H45" s="545" t="s">
        <v>230</v>
      </c>
      <c r="I45" s="75">
        <v>1874</v>
      </c>
      <c r="J45" s="75">
        <v>1704</v>
      </c>
      <c r="K45" s="546"/>
      <c r="L45" s="546"/>
      <c r="M45" s="75">
        <v>1874</v>
      </c>
      <c r="N45" s="75">
        <v>1704</v>
      </c>
      <c r="O45" s="546"/>
      <c r="P45" s="546"/>
      <c r="Q45" s="75">
        <v>1874</v>
      </c>
      <c r="R45" s="44">
        <f t="shared" si="18"/>
        <v>1704</v>
      </c>
      <c r="S45" s="75">
        <v>1704</v>
      </c>
      <c r="T45" s="500"/>
      <c r="U45" s="500">
        <f t="shared" si="16"/>
        <v>105.758</v>
      </c>
      <c r="V45" s="500">
        <v>105.758</v>
      </c>
      <c r="W45" s="501"/>
      <c r="X45" s="174">
        <f t="shared" si="21"/>
        <v>6.2064553990610323</v>
      </c>
      <c r="Y45" s="547"/>
      <c r="Z45" s="18" t="s">
        <v>817</v>
      </c>
    </row>
    <row r="46" spans="1:26" ht="25.5" customHeight="1">
      <c r="A46" s="541" t="s">
        <v>231</v>
      </c>
      <c r="B46" s="606" t="s">
        <v>822</v>
      </c>
      <c r="C46" s="716"/>
      <c r="D46" s="58" t="s">
        <v>66</v>
      </c>
      <c r="E46" s="547">
        <v>7999838</v>
      </c>
      <c r="F46" s="547">
        <v>280.29199999999997</v>
      </c>
      <c r="G46" s="549">
        <v>2023</v>
      </c>
      <c r="H46" s="545" t="s">
        <v>232</v>
      </c>
      <c r="I46" s="75">
        <v>660</v>
      </c>
      <c r="J46" s="75">
        <v>550</v>
      </c>
      <c r="K46" s="546"/>
      <c r="L46" s="546"/>
      <c r="M46" s="75">
        <v>660</v>
      </c>
      <c r="N46" s="75">
        <v>550</v>
      </c>
      <c r="O46" s="546"/>
      <c r="P46" s="546"/>
      <c r="Q46" s="75">
        <v>660</v>
      </c>
      <c r="R46" s="44">
        <f t="shared" si="18"/>
        <v>2000</v>
      </c>
      <c r="S46" s="75">
        <f>550+1450</f>
        <v>2000</v>
      </c>
      <c r="T46" s="500"/>
      <c r="U46" s="500">
        <f t="shared" si="16"/>
        <v>0</v>
      </c>
      <c r="V46" s="500"/>
      <c r="W46" s="501"/>
      <c r="X46" s="174">
        <f t="shared" si="21"/>
        <v>0</v>
      </c>
      <c r="Y46" s="547"/>
      <c r="Z46" s="18" t="s">
        <v>823</v>
      </c>
    </row>
    <row r="47" spans="1:26" ht="36">
      <c r="A47" s="541" t="s">
        <v>233</v>
      </c>
      <c r="B47" s="606" t="s">
        <v>825</v>
      </c>
      <c r="C47" s="716"/>
      <c r="D47" s="550" t="s">
        <v>127</v>
      </c>
      <c r="E47" s="547">
        <v>7999837</v>
      </c>
      <c r="F47" s="547">
        <v>280.29199999999997</v>
      </c>
      <c r="G47" s="549">
        <v>2023</v>
      </c>
      <c r="H47" s="545" t="s">
        <v>234</v>
      </c>
      <c r="I47" s="75">
        <v>1086</v>
      </c>
      <c r="J47" s="75">
        <v>905</v>
      </c>
      <c r="K47" s="546"/>
      <c r="L47" s="546"/>
      <c r="M47" s="75">
        <v>1086</v>
      </c>
      <c r="N47" s="75">
        <v>905</v>
      </c>
      <c r="O47" s="546"/>
      <c r="P47" s="546"/>
      <c r="Q47" s="75">
        <v>1086</v>
      </c>
      <c r="R47" s="44">
        <f t="shared" si="18"/>
        <v>2500</v>
      </c>
      <c r="S47" s="75">
        <f>905+1595</f>
        <v>2500</v>
      </c>
      <c r="T47" s="500"/>
      <c r="U47" s="500">
        <f t="shared" si="16"/>
        <v>0</v>
      </c>
      <c r="V47" s="500"/>
      <c r="W47" s="501"/>
      <c r="X47" s="174">
        <f t="shared" si="21"/>
        <v>0</v>
      </c>
      <c r="Y47" s="547"/>
      <c r="Z47" s="18" t="s">
        <v>823</v>
      </c>
    </row>
    <row r="48" spans="1:26" ht="39" customHeight="1">
      <c r="A48" s="541" t="s">
        <v>239</v>
      </c>
      <c r="B48" s="607" t="s">
        <v>824</v>
      </c>
      <c r="C48" s="716"/>
      <c r="D48" s="550" t="s">
        <v>135</v>
      </c>
      <c r="E48" s="553">
        <v>8003900</v>
      </c>
      <c r="F48" s="553" t="s">
        <v>240</v>
      </c>
      <c r="G48" s="543">
        <v>2023</v>
      </c>
      <c r="H48" s="545" t="s">
        <v>241</v>
      </c>
      <c r="I48" s="75">
        <v>2300</v>
      </c>
      <c r="J48" s="75">
        <v>1150</v>
      </c>
      <c r="K48" s="546"/>
      <c r="L48" s="546"/>
      <c r="M48" s="75">
        <v>2300</v>
      </c>
      <c r="N48" s="75">
        <v>1150</v>
      </c>
      <c r="O48" s="546"/>
      <c r="P48" s="546"/>
      <c r="Q48" s="75">
        <v>2300</v>
      </c>
      <c r="R48" s="44">
        <f t="shared" si="18"/>
        <v>3000</v>
      </c>
      <c r="S48" s="75">
        <f>1150+1850</f>
        <v>3000</v>
      </c>
      <c r="T48" s="500"/>
      <c r="U48" s="500">
        <f t="shared" si="16"/>
        <v>0</v>
      </c>
      <c r="V48" s="500"/>
      <c r="W48" s="501"/>
      <c r="X48" s="174">
        <f t="shared" ref="X48:X54" si="22">U48/R48*100</f>
        <v>0</v>
      </c>
      <c r="Y48" s="547"/>
      <c r="Z48" s="18" t="s">
        <v>823</v>
      </c>
    </row>
    <row r="49" spans="1:27" ht="36">
      <c r="A49" s="541" t="s">
        <v>242</v>
      </c>
      <c r="B49" s="606" t="s">
        <v>826</v>
      </c>
      <c r="C49" s="716"/>
      <c r="D49" s="550" t="s">
        <v>136</v>
      </c>
      <c r="E49" s="553">
        <v>8000946</v>
      </c>
      <c r="F49" s="555" t="s">
        <v>192</v>
      </c>
      <c r="G49" s="543">
        <v>2023</v>
      </c>
      <c r="H49" s="545" t="s">
        <v>243</v>
      </c>
      <c r="I49" s="75">
        <v>1080</v>
      </c>
      <c r="J49" s="75">
        <v>900</v>
      </c>
      <c r="K49" s="546"/>
      <c r="L49" s="546"/>
      <c r="M49" s="75">
        <v>1080</v>
      </c>
      <c r="N49" s="75">
        <v>900</v>
      </c>
      <c r="O49" s="546"/>
      <c r="P49" s="546"/>
      <c r="Q49" s="75">
        <v>1080</v>
      </c>
      <c r="R49" s="44">
        <f t="shared" si="18"/>
        <v>1400</v>
      </c>
      <c r="S49" s="75">
        <f>900+500</f>
        <v>1400</v>
      </c>
      <c r="T49" s="500"/>
      <c r="U49" s="500">
        <f t="shared" si="16"/>
        <v>0</v>
      </c>
      <c r="V49" s="500"/>
      <c r="W49" s="501"/>
      <c r="X49" s="174">
        <f t="shared" si="22"/>
        <v>0</v>
      </c>
      <c r="Y49" s="547"/>
      <c r="Z49" s="18" t="s">
        <v>823</v>
      </c>
    </row>
    <row r="50" spans="1:27" ht="38.25" customHeight="1">
      <c r="A50" s="541" t="s">
        <v>244</v>
      </c>
      <c r="B50" s="608" t="s">
        <v>827</v>
      </c>
      <c r="C50" s="716"/>
      <c r="D50" s="544" t="s">
        <v>139</v>
      </c>
      <c r="E50" s="553">
        <v>8006210</v>
      </c>
      <c r="F50" s="553" t="s">
        <v>240</v>
      </c>
      <c r="G50" s="543" t="s">
        <v>245</v>
      </c>
      <c r="H50" s="545" t="s">
        <v>246</v>
      </c>
      <c r="I50" s="75">
        <v>2300</v>
      </c>
      <c r="J50" s="75">
        <v>1150</v>
      </c>
      <c r="K50" s="546"/>
      <c r="L50" s="546"/>
      <c r="M50" s="75">
        <v>2300</v>
      </c>
      <c r="N50" s="75">
        <v>1150</v>
      </c>
      <c r="O50" s="546"/>
      <c r="P50" s="546"/>
      <c r="Q50" s="75">
        <v>2300</v>
      </c>
      <c r="R50" s="44">
        <f t="shared" si="18"/>
        <v>2100</v>
      </c>
      <c r="S50" s="75">
        <f>1150+950</f>
        <v>2100</v>
      </c>
      <c r="T50" s="500"/>
      <c r="U50" s="500">
        <f t="shared" si="16"/>
        <v>0</v>
      </c>
      <c r="V50" s="500"/>
      <c r="W50" s="501"/>
      <c r="X50" s="174">
        <f t="shared" si="22"/>
        <v>0</v>
      </c>
      <c r="Y50" s="547"/>
      <c r="Z50" s="18" t="s">
        <v>823</v>
      </c>
    </row>
    <row r="51" spans="1:27" ht="36">
      <c r="A51" s="541" t="s">
        <v>249</v>
      </c>
      <c r="B51" s="606" t="s">
        <v>828</v>
      </c>
      <c r="C51" s="717"/>
      <c r="D51" s="544" t="s">
        <v>131</v>
      </c>
      <c r="E51" s="553">
        <v>8007124</v>
      </c>
      <c r="F51" s="547">
        <v>280.29199999999997</v>
      </c>
      <c r="G51" s="543">
        <v>2023</v>
      </c>
      <c r="H51" s="545" t="s">
        <v>250</v>
      </c>
      <c r="I51" s="75">
        <v>1380</v>
      </c>
      <c r="J51" s="75">
        <v>1150</v>
      </c>
      <c r="K51" s="556"/>
      <c r="L51" s="556"/>
      <c r="M51" s="75">
        <v>1380</v>
      </c>
      <c r="N51" s="75">
        <v>1150</v>
      </c>
      <c r="O51" s="556"/>
      <c r="P51" s="556"/>
      <c r="Q51" s="75">
        <f>R51+(R51*10%)</f>
        <v>3048.1</v>
      </c>
      <c r="R51" s="44">
        <f t="shared" si="18"/>
        <v>2771</v>
      </c>
      <c r="S51" s="75">
        <f>550+2221</f>
        <v>2771</v>
      </c>
      <c r="T51" s="173"/>
      <c r="U51" s="500">
        <f t="shared" si="16"/>
        <v>0</v>
      </c>
      <c r="V51" s="173"/>
      <c r="W51" s="502"/>
      <c r="X51" s="174">
        <f t="shared" si="22"/>
        <v>0</v>
      </c>
      <c r="Y51" s="557"/>
      <c r="Z51" s="18" t="s">
        <v>823</v>
      </c>
    </row>
    <row r="52" spans="1:27" ht="45">
      <c r="A52" s="541" t="s">
        <v>235</v>
      </c>
      <c r="B52" s="548" t="s">
        <v>236</v>
      </c>
      <c r="C52" s="543" t="s">
        <v>126</v>
      </c>
      <c r="D52" s="550" t="s">
        <v>127</v>
      </c>
      <c r="E52" s="551" t="s">
        <v>237</v>
      </c>
      <c r="F52" s="547">
        <v>280.29199999999997</v>
      </c>
      <c r="G52" s="543">
        <v>2023</v>
      </c>
      <c r="H52" s="545" t="s">
        <v>238</v>
      </c>
      <c r="I52" s="75">
        <v>1800</v>
      </c>
      <c r="J52" s="75">
        <v>1500</v>
      </c>
      <c r="K52" s="546"/>
      <c r="L52" s="546"/>
      <c r="M52" s="75">
        <v>1800</v>
      </c>
      <c r="N52" s="75">
        <v>1500</v>
      </c>
      <c r="O52" s="546"/>
      <c r="P52" s="546"/>
      <c r="Q52" s="75">
        <v>1800</v>
      </c>
      <c r="R52" s="44">
        <f>S52+T52</f>
        <v>1500</v>
      </c>
      <c r="S52" s="75">
        <v>1500</v>
      </c>
      <c r="T52" s="500"/>
      <c r="U52" s="500">
        <f>V52+W52</f>
        <v>1499.242</v>
      </c>
      <c r="V52" s="500">
        <v>1499.242</v>
      </c>
      <c r="W52" s="501"/>
      <c r="X52" s="174">
        <f>U52/R52*100</f>
        <v>99.949466666666666</v>
      </c>
      <c r="Y52" s="547"/>
    </row>
    <row r="53" spans="1:27" ht="22.5" customHeight="1">
      <c r="A53" s="541" t="s">
        <v>247</v>
      </c>
      <c r="B53" s="548" t="s">
        <v>248</v>
      </c>
      <c r="C53" s="543" t="s">
        <v>149</v>
      </c>
      <c r="D53" s="550" t="s">
        <v>135</v>
      </c>
      <c r="E53" s="550"/>
      <c r="F53" s="550"/>
      <c r="G53" s="543">
        <v>2023</v>
      </c>
      <c r="H53" s="545"/>
      <c r="I53" s="75">
        <v>1200</v>
      </c>
      <c r="J53" s="75">
        <v>1000</v>
      </c>
      <c r="K53" s="556"/>
      <c r="L53" s="556"/>
      <c r="M53" s="75">
        <v>1200</v>
      </c>
      <c r="N53" s="75">
        <v>1000</v>
      </c>
      <c r="O53" s="556"/>
      <c r="P53" s="556"/>
      <c r="Q53" s="75">
        <v>1200</v>
      </c>
      <c r="R53" s="44">
        <f>S53+T53</f>
        <v>1000</v>
      </c>
      <c r="S53" s="75">
        <v>1000</v>
      </c>
      <c r="T53" s="173"/>
      <c r="U53" s="500">
        <f>V53+W53</f>
        <v>0</v>
      </c>
      <c r="V53" s="173"/>
      <c r="W53" s="502"/>
      <c r="X53" s="174">
        <f>U53/R53*100</f>
        <v>0</v>
      </c>
      <c r="Y53" s="557"/>
      <c r="Z53" s="165"/>
    </row>
    <row r="54" spans="1:27" ht="21.75" customHeight="1">
      <c r="A54" s="541" t="s">
        <v>252</v>
      </c>
      <c r="B54" s="548" t="s">
        <v>253</v>
      </c>
      <c r="C54" s="543" t="s">
        <v>254</v>
      </c>
      <c r="D54" s="550" t="s">
        <v>137</v>
      </c>
      <c r="E54" s="553">
        <v>8006197</v>
      </c>
      <c r="F54" s="550" t="s">
        <v>255</v>
      </c>
      <c r="G54" s="543">
        <v>2023</v>
      </c>
      <c r="H54" s="545" t="s">
        <v>256</v>
      </c>
      <c r="I54" s="75">
        <v>1265</v>
      </c>
      <c r="J54" s="75">
        <v>1150</v>
      </c>
      <c r="K54" s="546"/>
      <c r="L54" s="546"/>
      <c r="M54" s="75">
        <v>1265</v>
      </c>
      <c r="N54" s="75">
        <v>1150</v>
      </c>
      <c r="O54" s="546"/>
      <c r="P54" s="546"/>
      <c r="Q54" s="75">
        <v>1265</v>
      </c>
      <c r="R54" s="44">
        <f t="shared" si="18"/>
        <v>1150</v>
      </c>
      <c r="S54" s="75">
        <v>1150</v>
      </c>
      <c r="T54" s="500"/>
      <c r="U54" s="500">
        <f t="shared" si="16"/>
        <v>0</v>
      </c>
      <c r="V54" s="500"/>
      <c r="W54" s="501"/>
      <c r="X54" s="174">
        <f t="shared" si="22"/>
        <v>0</v>
      </c>
      <c r="Y54" s="547"/>
    </row>
    <row r="55" spans="1:27" ht="26.25" customHeight="1">
      <c r="A55" s="541" t="s">
        <v>257</v>
      </c>
      <c r="B55" s="558" t="s">
        <v>258</v>
      </c>
      <c r="C55" s="699" t="s">
        <v>67</v>
      </c>
      <c r="D55" s="550" t="s">
        <v>259</v>
      </c>
      <c r="E55" s="553">
        <v>8002500</v>
      </c>
      <c r="F55" s="550" t="s">
        <v>206</v>
      </c>
      <c r="G55" s="559">
        <v>2023</v>
      </c>
      <c r="H55" s="560" t="s">
        <v>260</v>
      </c>
      <c r="I55" s="561">
        <v>4620</v>
      </c>
      <c r="J55" s="561">
        <v>4200</v>
      </c>
      <c r="K55" s="556"/>
      <c r="L55" s="556"/>
      <c r="M55" s="561">
        <v>4620</v>
      </c>
      <c r="N55" s="561">
        <v>4200</v>
      </c>
      <c r="O55" s="556"/>
      <c r="P55" s="556"/>
      <c r="Q55" s="561">
        <v>4620</v>
      </c>
      <c r="R55" s="44">
        <f t="shared" si="18"/>
        <v>4200</v>
      </c>
      <c r="S55" s="561">
        <v>4200</v>
      </c>
      <c r="T55" s="173"/>
      <c r="U55" s="500">
        <f t="shared" si="16"/>
        <v>1175.8989999999999</v>
      </c>
      <c r="V55" s="500">
        <v>1175.8989999999999</v>
      </c>
      <c r="W55" s="502"/>
      <c r="X55" s="174">
        <f t="shared" ref="X55:X82" si="23">U55/R55*100</f>
        <v>27.997595238095236</v>
      </c>
      <c r="Y55" s="557"/>
      <c r="Z55" s="165"/>
    </row>
    <row r="56" spans="1:27" ht="26.25" customHeight="1">
      <c r="A56" s="541" t="s">
        <v>261</v>
      </c>
      <c r="B56" s="552" t="s">
        <v>262</v>
      </c>
      <c r="C56" s="700"/>
      <c r="D56" s="554" t="s">
        <v>45</v>
      </c>
      <c r="E56" s="553">
        <v>8002499</v>
      </c>
      <c r="F56" s="550" t="s">
        <v>206</v>
      </c>
      <c r="G56" s="543">
        <v>2023</v>
      </c>
      <c r="H56" s="560" t="s">
        <v>263</v>
      </c>
      <c r="I56" s="561">
        <v>2695</v>
      </c>
      <c r="J56" s="561">
        <v>2405</v>
      </c>
      <c r="K56" s="546"/>
      <c r="L56" s="546"/>
      <c r="M56" s="561">
        <v>2695</v>
      </c>
      <c r="N56" s="561">
        <v>2405</v>
      </c>
      <c r="O56" s="546"/>
      <c r="P56" s="546"/>
      <c r="Q56" s="561">
        <v>2695</v>
      </c>
      <c r="R56" s="44">
        <f t="shared" si="18"/>
        <v>2405</v>
      </c>
      <c r="S56" s="561">
        <v>2405</v>
      </c>
      <c r="T56" s="500"/>
      <c r="U56" s="500">
        <f t="shared" si="16"/>
        <v>666.40899999999999</v>
      </c>
      <c r="V56" s="500">
        <v>666.40899999999999</v>
      </c>
      <c r="W56" s="501"/>
      <c r="X56" s="174">
        <f t="shared" si="23"/>
        <v>27.709313929313929</v>
      </c>
      <c r="Y56" s="547"/>
    </row>
    <row r="57" spans="1:27" ht="42.75" customHeight="1">
      <c r="A57" s="113" t="s">
        <v>13</v>
      </c>
      <c r="B57" s="114" t="s">
        <v>73</v>
      </c>
      <c r="C57" s="115"/>
      <c r="D57" s="113"/>
      <c r="E57" s="113"/>
      <c r="F57" s="113"/>
      <c r="G57" s="115"/>
      <c r="H57" s="116"/>
      <c r="I57" s="117">
        <f t="shared" ref="I57:W57" si="24">I58+I82+I86+I101+I109+I123</f>
        <v>203161.32220686489</v>
      </c>
      <c r="J57" s="117">
        <f t="shared" si="24"/>
        <v>184698.38564260444</v>
      </c>
      <c r="K57" s="117">
        <f t="shared" si="24"/>
        <v>166337.81085328889</v>
      </c>
      <c r="L57" s="117">
        <f t="shared" si="24"/>
        <v>49295.191699999996</v>
      </c>
      <c r="M57" s="117">
        <f t="shared" si="24"/>
        <v>203161.32220686489</v>
      </c>
      <c r="N57" s="117">
        <f t="shared" si="24"/>
        <v>184698.38564260444</v>
      </c>
      <c r="O57" s="117">
        <f t="shared" si="24"/>
        <v>0</v>
      </c>
      <c r="P57" s="117">
        <f t="shared" si="24"/>
        <v>0</v>
      </c>
      <c r="Q57" s="117">
        <f t="shared" si="24"/>
        <v>78372.327038311108</v>
      </c>
      <c r="R57" s="117">
        <f t="shared" si="24"/>
        <v>85962.998793777777</v>
      </c>
      <c r="S57" s="117">
        <f t="shared" si="24"/>
        <v>85962.998793777777</v>
      </c>
      <c r="T57" s="117">
        <f t="shared" si="24"/>
        <v>0</v>
      </c>
      <c r="U57" s="117">
        <f t="shared" si="24"/>
        <v>43086.69662100001</v>
      </c>
      <c r="V57" s="118">
        <f t="shared" si="24"/>
        <v>43086.69662100001</v>
      </c>
      <c r="W57" s="487">
        <f t="shared" si="24"/>
        <v>0</v>
      </c>
      <c r="X57" s="118">
        <f>U57/R57*100</f>
        <v>50.12237500504547</v>
      </c>
      <c r="Y57" s="117"/>
      <c r="Z57" s="619">
        <v>72673.990000000005</v>
      </c>
      <c r="AA57" s="526"/>
    </row>
    <row r="58" spans="1:27">
      <c r="A58" s="52">
        <v>1</v>
      </c>
      <c r="B58" s="82" t="s">
        <v>37</v>
      </c>
      <c r="C58" s="53"/>
      <c r="D58" s="48"/>
      <c r="E58" s="47"/>
      <c r="F58" s="47"/>
      <c r="G58" s="83"/>
      <c r="H58" s="84"/>
      <c r="I58" s="80">
        <f t="shared" ref="I58:R58" si="25">I59+I62+I66+I75</f>
        <v>17615.3766622</v>
      </c>
      <c r="J58" s="80">
        <f t="shared" si="25"/>
        <v>16013.980602</v>
      </c>
      <c r="K58" s="80">
        <f t="shared" si="25"/>
        <v>6909.8482899999999</v>
      </c>
      <c r="L58" s="80">
        <f t="shared" si="25"/>
        <v>4263.4076999999997</v>
      </c>
      <c r="M58" s="80">
        <f t="shared" si="25"/>
        <v>17615.3766622</v>
      </c>
      <c r="N58" s="80">
        <f t="shared" si="25"/>
        <v>16013.980602</v>
      </c>
      <c r="O58" s="80">
        <f t="shared" si="25"/>
        <v>0</v>
      </c>
      <c r="P58" s="80">
        <f t="shared" si="25"/>
        <v>0</v>
      </c>
      <c r="Q58" s="80">
        <f t="shared" si="25"/>
        <v>6110.9241999999995</v>
      </c>
      <c r="R58" s="81">
        <f t="shared" si="25"/>
        <v>5844.9961999999996</v>
      </c>
      <c r="S58" s="81">
        <f>S59+S62+S66+S75</f>
        <v>5844.9961999999996</v>
      </c>
      <c r="T58" s="81">
        <f t="shared" ref="T58:W58" si="26">T59+T62+T66+T75</f>
        <v>0</v>
      </c>
      <c r="U58" s="81">
        <f>U59+U62+U66+U75</f>
        <v>4168.9750000000004</v>
      </c>
      <c r="V58" s="81">
        <f t="shared" si="26"/>
        <v>4168.9750000000004</v>
      </c>
      <c r="W58" s="490">
        <f t="shared" si="26"/>
        <v>0</v>
      </c>
      <c r="X58" s="112">
        <f t="shared" si="23"/>
        <v>71.325538244148063</v>
      </c>
      <c r="Y58" s="81"/>
      <c r="Z58" s="30"/>
      <c r="AA58" s="526"/>
    </row>
    <row r="59" spans="1:27">
      <c r="A59" s="86" t="s">
        <v>74</v>
      </c>
      <c r="B59" s="82" t="s">
        <v>75</v>
      </c>
      <c r="C59" s="50"/>
      <c r="D59" s="40"/>
      <c r="E59" s="45"/>
      <c r="F59" s="45"/>
      <c r="G59" s="87"/>
      <c r="H59" s="51"/>
      <c r="I59" s="88">
        <f>I60+I61</f>
        <v>611.19070319999992</v>
      </c>
      <c r="J59" s="88">
        <f t="shared" ref="J59:Q59" si="27">J60+J61</f>
        <v>555.62791199999992</v>
      </c>
      <c r="K59" s="88">
        <f t="shared" si="27"/>
        <v>162.94647000000001</v>
      </c>
      <c r="L59" s="88">
        <f t="shared" si="27"/>
        <v>158.9777</v>
      </c>
      <c r="M59" s="88">
        <f t="shared" si="27"/>
        <v>611.19070319999992</v>
      </c>
      <c r="N59" s="88">
        <f t="shared" si="27"/>
        <v>555.62791199999992</v>
      </c>
      <c r="O59" s="88">
        <f t="shared" si="27"/>
        <v>0</v>
      </c>
      <c r="P59" s="88">
        <f t="shared" si="27"/>
        <v>0</v>
      </c>
      <c r="Q59" s="88">
        <f t="shared" si="27"/>
        <v>119.07</v>
      </c>
      <c r="R59" s="88">
        <f>R60+R61</f>
        <v>119.07</v>
      </c>
      <c r="S59" s="88">
        <f>S60+S61</f>
        <v>119.07</v>
      </c>
      <c r="T59" s="111"/>
      <c r="U59" s="111">
        <f t="shared" si="16"/>
        <v>0</v>
      </c>
      <c r="V59" s="111"/>
      <c r="W59" s="107"/>
      <c r="X59" s="112">
        <f t="shared" si="23"/>
        <v>0</v>
      </c>
      <c r="Y59" s="740" t="s">
        <v>789</v>
      </c>
      <c r="Z59" s="27"/>
    </row>
    <row r="60" spans="1:27">
      <c r="A60" s="89" t="s">
        <v>76</v>
      </c>
      <c r="B60" s="56" t="s">
        <v>65</v>
      </c>
      <c r="C60" s="50" t="s">
        <v>254</v>
      </c>
      <c r="D60" s="40" t="s">
        <v>65</v>
      </c>
      <c r="E60" s="45"/>
      <c r="F60" s="45"/>
      <c r="G60" s="87" t="s">
        <v>78</v>
      </c>
      <c r="H60" s="51"/>
      <c r="I60" s="90">
        <v>174.62591519999998</v>
      </c>
      <c r="J60" s="90">
        <v>158.75083199999997</v>
      </c>
      <c r="K60" s="90">
        <v>43.656469999999999</v>
      </c>
      <c r="L60" s="90">
        <v>39.6877</v>
      </c>
      <c r="M60" s="90">
        <v>174.62591519999998</v>
      </c>
      <c r="N60" s="90">
        <v>158.75083199999997</v>
      </c>
      <c r="O60" s="45"/>
      <c r="P60" s="45"/>
      <c r="Q60" s="90">
        <v>39.69</v>
      </c>
      <c r="R60" s="90">
        <v>39.69</v>
      </c>
      <c r="S60" s="90">
        <v>39.69</v>
      </c>
      <c r="T60" s="111"/>
      <c r="U60" s="111">
        <f t="shared" si="16"/>
        <v>0</v>
      </c>
      <c r="V60" s="111"/>
      <c r="W60" s="107"/>
      <c r="X60" s="112">
        <f t="shared" si="23"/>
        <v>0</v>
      </c>
      <c r="Y60" s="741"/>
      <c r="Z60" s="27"/>
    </row>
    <row r="61" spans="1:27">
      <c r="A61" s="89" t="s">
        <v>79</v>
      </c>
      <c r="B61" s="56" t="s">
        <v>66</v>
      </c>
      <c r="C61" s="50" t="s">
        <v>148</v>
      </c>
      <c r="D61" s="40" t="s">
        <v>66</v>
      </c>
      <c r="E61" s="45"/>
      <c r="F61" s="45"/>
      <c r="G61" s="87" t="s">
        <v>78</v>
      </c>
      <c r="H61" s="51"/>
      <c r="I61" s="90">
        <v>436.56478799999991</v>
      </c>
      <c r="J61" s="90">
        <v>396.87707999999992</v>
      </c>
      <c r="K61" s="45">
        <v>119.29</v>
      </c>
      <c r="L61" s="45">
        <v>119.29</v>
      </c>
      <c r="M61" s="90">
        <v>436.56478799999991</v>
      </c>
      <c r="N61" s="90">
        <v>396.87707999999992</v>
      </c>
      <c r="O61" s="45"/>
      <c r="P61" s="45"/>
      <c r="Q61" s="90">
        <v>79.38</v>
      </c>
      <c r="R61" s="90">
        <v>79.38</v>
      </c>
      <c r="S61" s="90">
        <v>79.38</v>
      </c>
      <c r="T61" s="111"/>
      <c r="U61" s="111">
        <f t="shared" si="16"/>
        <v>0</v>
      </c>
      <c r="V61" s="111"/>
      <c r="W61" s="107"/>
      <c r="X61" s="112">
        <f t="shared" si="23"/>
        <v>0</v>
      </c>
      <c r="Y61" s="741"/>
      <c r="Z61" s="27"/>
    </row>
    <row r="62" spans="1:27">
      <c r="A62" s="86" t="s">
        <v>80</v>
      </c>
      <c r="B62" s="82" t="s">
        <v>81</v>
      </c>
      <c r="C62" s="53"/>
      <c r="D62" s="48"/>
      <c r="E62" s="47"/>
      <c r="F62" s="47"/>
      <c r="G62" s="83"/>
      <c r="H62" s="84"/>
      <c r="I62" s="88">
        <f t="shared" ref="I62:R62" si="28">SUM(I63:I65)</f>
        <v>960.43</v>
      </c>
      <c r="J62" s="88">
        <f t="shared" si="28"/>
        <v>873.12</v>
      </c>
      <c r="K62" s="88">
        <f t="shared" si="28"/>
        <v>198.43</v>
      </c>
      <c r="L62" s="88">
        <f t="shared" si="28"/>
        <v>198.43</v>
      </c>
      <c r="M62" s="88">
        <f t="shared" si="28"/>
        <v>960.43</v>
      </c>
      <c r="N62" s="88">
        <f t="shared" si="28"/>
        <v>873.12</v>
      </c>
      <c r="O62" s="88">
        <f t="shared" si="28"/>
        <v>0</v>
      </c>
      <c r="P62" s="88">
        <f t="shared" si="28"/>
        <v>0</v>
      </c>
      <c r="Q62" s="88">
        <f t="shared" si="28"/>
        <v>238.14</v>
      </c>
      <c r="R62" s="88">
        <f t="shared" si="28"/>
        <v>238.14</v>
      </c>
      <c r="S62" s="88">
        <f t="shared" ref="S62" si="29">SUM(S63:S65)</f>
        <v>238.14</v>
      </c>
      <c r="T62" s="99"/>
      <c r="U62" s="111">
        <f t="shared" si="16"/>
        <v>0</v>
      </c>
      <c r="V62" s="99"/>
      <c r="W62" s="488"/>
      <c r="X62" s="112">
        <f t="shared" si="23"/>
        <v>0</v>
      </c>
      <c r="Y62" s="741"/>
      <c r="Z62" s="30"/>
    </row>
    <row r="63" spans="1:27">
      <c r="A63" s="89" t="s">
        <v>82</v>
      </c>
      <c r="B63" s="56" t="s">
        <v>65</v>
      </c>
      <c r="C63" s="50" t="s">
        <v>254</v>
      </c>
      <c r="D63" s="40" t="s">
        <v>65</v>
      </c>
      <c r="E63" s="45"/>
      <c r="F63" s="45"/>
      <c r="G63" s="87" t="s">
        <v>78</v>
      </c>
      <c r="H63" s="51"/>
      <c r="I63" s="90">
        <v>392.9</v>
      </c>
      <c r="J63" s="90">
        <v>357.19</v>
      </c>
      <c r="K63" s="45"/>
      <c r="L63" s="45"/>
      <c r="M63" s="90">
        <v>392.9</v>
      </c>
      <c r="N63" s="90">
        <v>357.19</v>
      </c>
      <c r="O63" s="45"/>
      <c r="P63" s="45"/>
      <c r="Q63" s="90">
        <v>39.69</v>
      </c>
      <c r="R63" s="90">
        <v>39.69</v>
      </c>
      <c r="S63" s="90">
        <v>39.69</v>
      </c>
      <c r="T63" s="111"/>
      <c r="U63" s="111">
        <f t="shared" si="16"/>
        <v>0</v>
      </c>
      <c r="V63" s="111"/>
      <c r="W63" s="107"/>
      <c r="X63" s="112">
        <f t="shared" si="23"/>
        <v>0</v>
      </c>
      <c r="Y63" s="741"/>
      <c r="Z63" s="27"/>
    </row>
    <row r="64" spans="1:27">
      <c r="A64" s="89" t="s">
        <v>83</v>
      </c>
      <c r="B64" s="56" t="s">
        <v>66</v>
      </c>
      <c r="C64" s="50" t="s">
        <v>148</v>
      </c>
      <c r="D64" s="40" t="s">
        <v>66</v>
      </c>
      <c r="E64" s="45"/>
      <c r="F64" s="45"/>
      <c r="G64" s="87" t="s">
        <v>78</v>
      </c>
      <c r="H64" s="51"/>
      <c r="I64" s="90">
        <v>218.28</v>
      </c>
      <c r="J64" s="90">
        <v>198.43</v>
      </c>
      <c r="K64" s="45">
        <v>79.37</v>
      </c>
      <c r="L64" s="45">
        <v>79.37</v>
      </c>
      <c r="M64" s="90">
        <v>218.28</v>
      </c>
      <c r="N64" s="90">
        <v>198.43</v>
      </c>
      <c r="O64" s="45"/>
      <c r="P64" s="45"/>
      <c r="Q64" s="90">
        <f>R64</f>
        <v>119.06</v>
      </c>
      <c r="R64" s="90">
        <f>N64-L64</f>
        <v>119.06</v>
      </c>
      <c r="S64" s="90">
        <f>R64</f>
        <v>119.06</v>
      </c>
      <c r="T64" s="111"/>
      <c r="U64" s="111">
        <f t="shared" si="16"/>
        <v>0</v>
      </c>
      <c r="V64" s="111"/>
      <c r="W64" s="107"/>
      <c r="X64" s="112">
        <f t="shared" si="23"/>
        <v>0</v>
      </c>
      <c r="Y64" s="741"/>
      <c r="Z64" s="27"/>
    </row>
    <row r="65" spans="1:26">
      <c r="A65" s="89" t="s">
        <v>264</v>
      </c>
      <c r="B65" s="56" t="s">
        <v>77</v>
      </c>
      <c r="C65" s="110" t="s">
        <v>265</v>
      </c>
      <c r="D65" s="40" t="s">
        <v>266</v>
      </c>
      <c r="E65" s="45"/>
      <c r="F65" s="45"/>
      <c r="G65" s="87" t="s">
        <v>78</v>
      </c>
      <c r="H65" s="51"/>
      <c r="I65" s="90">
        <v>349.25</v>
      </c>
      <c r="J65" s="90">
        <v>317.5</v>
      </c>
      <c r="K65" s="45">
        <v>119.06</v>
      </c>
      <c r="L65" s="45">
        <v>119.06</v>
      </c>
      <c r="M65" s="90">
        <v>349.25</v>
      </c>
      <c r="N65" s="90">
        <v>317.5</v>
      </c>
      <c r="O65" s="45"/>
      <c r="P65" s="45"/>
      <c r="Q65" s="90">
        <f>R65</f>
        <v>79.39</v>
      </c>
      <c r="R65" s="90">
        <f>N65-L65-119.05</f>
        <v>79.39</v>
      </c>
      <c r="S65" s="90">
        <f>R65</f>
        <v>79.39</v>
      </c>
      <c r="T65" s="111"/>
      <c r="U65" s="111">
        <f t="shared" si="16"/>
        <v>0</v>
      </c>
      <c r="V65" s="111"/>
      <c r="W65" s="107"/>
      <c r="X65" s="112">
        <f t="shared" si="23"/>
        <v>0</v>
      </c>
      <c r="Y65" s="741"/>
      <c r="Z65" s="27"/>
    </row>
    <row r="66" spans="1:26">
      <c r="A66" s="86" t="s">
        <v>209</v>
      </c>
      <c r="B66" s="93" t="s">
        <v>267</v>
      </c>
      <c r="C66" s="50"/>
      <c r="D66" s="40"/>
      <c r="E66" s="45"/>
      <c r="F66" s="45"/>
      <c r="G66" s="87"/>
      <c r="H66" s="51"/>
      <c r="I66" s="88">
        <f>SUM(I67:I74)</f>
        <v>2946.8123190000001</v>
      </c>
      <c r="J66" s="88">
        <f t="shared" ref="J66:R66" si="30">SUM(J67:J74)</f>
        <v>2678.92029</v>
      </c>
      <c r="K66" s="88">
        <f t="shared" si="30"/>
        <v>0</v>
      </c>
      <c r="L66" s="88">
        <f t="shared" si="30"/>
        <v>0</v>
      </c>
      <c r="M66" s="88">
        <f t="shared" si="30"/>
        <v>2946.8123190000001</v>
      </c>
      <c r="N66" s="88">
        <f t="shared" si="30"/>
        <v>2678.92029</v>
      </c>
      <c r="O66" s="88">
        <f t="shared" si="30"/>
        <v>0</v>
      </c>
      <c r="P66" s="88">
        <f t="shared" si="30"/>
        <v>0</v>
      </c>
      <c r="Q66" s="88">
        <f t="shared" si="30"/>
        <v>781.35</v>
      </c>
      <c r="R66" s="88">
        <f t="shared" si="30"/>
        <v>781.35</v>
      </c>
      <c r="S66" s="88">
        <f>SUM(S67:S74)</f>
        <v>781.35</v>
      </c>
      <c r="T66" s="111"/>
      <c r="U66" s="111">
        <f t="shared" si="16"/>
        <v>0</v>
      </c>
      <c r="V66" s="111"/>
      <c r="W66" s="107"/>
      <c r="X66" s="112">
        <f t="shared" si="23"/>
        <v>0</v>
      </c>
      <c r="Y66" s="741"/>
      <c r="Z66" s="27"/>
    </row>
    <row r="67" spans="1:26">
      <c r="A67" s="89" t="s">
        <v>268</v>
      </c>
      <c r="B67" s="92" t="s">
        <v>77</v>
      </c>
      <c r="C67" s="110" t="s">
        <v>265</v>
      </c>
      <c r="D67" s="110" t="s">
        <v>77</v>
      </c>
      <c r="E67" s="92"/>
      <c r="F67" s="92"/>
      <c r="G67" s="87" t="s">
        <v>78</v>
      </c>
      <c r="H67" s="51"/>
      <c r="I67" s="90">
        <v>442.02184784999997</v>
      </c>
      <c r="J67" s="90">
        <v>401.83804349999997</v>
      </c>
      <c r="K67" s="45"/>
      <c r="L67" s="45"/>
      <c r="M67" s="90">
        <v>442.02184784999997</v>
      </c>
      <c r="N67" s="90">
        <v>401.83804349999997</v>
      </c>
      <c r="O67" s="45"/>
      <c r="P67" s="45"/>
      <c r="Q67" s="90">
        <v>89.3</v>
      </c>
      <c r="R67" s="90">
        <v>89.3</v>
      </c>
      <c r="S67" s="90">
        <f>R67</f>
        <v>89.3</v>
      </c>
      <c r="T67" s="111"/>
      <c r="U67" s="111">
        <f t="shared" si="16"/>
        <v>0</v>
      </c>
      <c r="V67" s="111"/>
      <c r="W67" s="107"/>
      <c r="X67" s="112">
        <f t="shared" si="23"/>
        <v>0</v>
      </c>
      <c r="Y67" s="741"/>
      <c r="Z67" s="27"/>
    </row>
    <row r="68" spans="1:26">
      <c r="A68" s="89" t="s">
        <v>269</v>
      </c>
      <c r="B68" s="92" t="s">
        <v>23</v>
      </c>
      <c r="C68" s="110" t="s">
        <v>148</v>
      </c>
      <c r="D68" s="110" t="s">
        <v>23</v>
      </c>
      <c r="E68" s="92"/>
      <c r="F68" s="92"/>
      <c r="G68" s="87" t="s">
        <v>78</v>
      </c>
      <c r="H68" s="51"/>
      <c r="I68" s="90">
        <v>171.897385275</v>
      </c>
      <c r="J68" s="90">
        <v>156.27035025000001</v>
      </c>
      <c r="K68" s="45"/>
      <c r="L68" s="45"/>
      <c r="M68" s="90">
        <v>171.897385275</v>
      </c>
      <c r="N68" s="90">
        <v>156.27035025000001</v>
      </c>
      <c r="O68" s="45"/>
      <c r="P68" s="45"/>
      <c r="Q68" s="90">
        <v>66.97</v>
      </c>
      <c r="R68" s="90">
        <v>66.97</v>
      </c>
      <c r="S68" s="90">
        <v>66.97</v>
      </c>
      <c r="T68" s="111"/>
      <c r="U68" s="111">
        <f t="shared" si="16"/>
        <v>0</v>
      </c>
      <c r="V68" s="111"/>
      <c r="W68" s="107"/>
      <c r="X68" s="112">
        <f t="shared" si="23"/>
        <v>0</v>
      </c>
      <c r="Y68" s="741"/>
      <c r="Z68" s="27"/>
    </row>
    <row r="69" spans="1:26">
      <c r="A69" s="89" t="s">
        <v>270</v>
      </c>
      <c r="B69" s="92" t="s">
        <v>271</v>
      </c>
      <c r="C69" s="110" t="s">
        <v>251</v>
      </c>
      <c r="D69" s="110" t="s">
        <v>271</v>
      </c>
      <c r="E69" s="92"/>
      <c r="F69" s="92"/>
      <c r="G69" s="87" t="s">
        <v>78</v>
      </c>
      <c r="H69" s="51"/>
      <c r="I69" s="90">
        <v>73.670307975</v>
      </c>
      <c r="J69" s="90">
        <v>66.973007249999995</v>
      </c>
      <c r="K69" s="45"/>
      <c r="L69" s="45"/>
      <c r="M69" s="90">
        <v>73.670307975</v>
      </c>
      <c r="N69" s="90">
        <v>66.973007249999995</v>
      </c>
      <c r="O69" s="45"/>
      <c r="P69" s="45"/>
      <c r="Q69" s="90">
        <v>22.32</v>
      </c>
      <c r="R69" s="90">
        <v>22.32</v>
      </c>
      <c r="S69" s="90">
        <v>22.32</v>
      </c>
      <c r="T69" s="111"/>
      <c r="U69" s="111">
        <f t="shared" si="16"/>
        <v>0</v>
      </c>
      <c r="V69" s="111"/>
      <c r="W69" s="107"/>
      <c r="X69" s="112">
        <f t="shared" si="23"/>
        <v>0</v>
      </c>
      <c r="Y69" s="741"/>
      <c r="Z69" s="27"/>
    </row>
    <row r="70" spans="1:26">
      <c r="A70" s="89" t="s">
        <v>272</v>
      </c>
      <c r="B70" s="92" t="s">
        <v>18</v>
      </c>
      <c r="C70" s="110" t="s">
        <v>273</v>
      </c>
      <c r="D70" s="110" t="s">
        <v>18</v>
      </c>
      <c r="E70" s="92"/>
      <c r="F70" s="92"/>
      <c r="G70" s="87" t="s">
        <v>78</v>
      </c>
      <c r="H70" s="51"/>
      <c r="I70" s="90">
        <v>761.25984907499992</v>
      </c>
      <c r="J70" s="90">
        <v>692.05440824999994</v>
      </c>
      <c r="K70" s="45"/>
      <c r="L70" s="45"/>
      <c r="M70" s="90">
        <v>761.25984907499992</v>
      </c>
      <c r="N70" s="90">
        <v>692.05440824999994</v>
      </c>
      <c r="O70" s="45"/>
      <c r="P70" s="45"/>
      <c r="Q70" s="90">
        <v>133.94999999999999</v>
      </c>
      <c r="R70" s="90">
        <v>133.94999999999999</v>
      </c>
      <c r="S70" s="90">
        <v>133.94999999999999</v>
      </c>
      <c r="T70" s="111"/>
      <c r="U70" s="111">
        <f t="shared" si="16"/>
        <v>0</v>
      </c>
      <c r="V70" s="111"/>
      <c r="W70" s="107"/>
      <c r="X70" s="112">
        <f t="shared" si="23"/>
        <v>0</v>
      </c>
      <c r="Y70" s="741"/>
      <c r="Z70" s="27"/>
    </row>
    <row r="71" spans="1:26">
      <c r="A71" s="89" t="s">
        <v>274</v>
      </c>
      <c r="B71" s="92" t="s">
        <v>100</v>
      </c>
      <c r="C71" s="110" t="s">
        <v>275</v>
      </c>
      <c r="D71" s="110" t="s">
        <v>100</v>
      </c>
      <c r="E71" s="92"/>
      <c r="F71" s="92"/>
      <c r="G71" s="87" t="s">
        <v>78</v>
      </c>
      <c r="H71" s="51"/>
      <c r="I71" s="90">
        <v>270.124462575</v>
      </c>
      <c r="J71" s="90">
        <v>245.56769324999999</v>
      </c>
      <c r="K71" s="45"/>
      <c r="L71" s="45"/>
      <c r="M71" s="90">
        <v>270.124462575</v>
      </c>
      <c r="N71" s="90">
        <v>245.56769324999999</v>
      </c>
      <c r="O71" s="45"/>
      <c r="P71" s="45"/>
      <c r="Q71" s="90">
        <v>89.3</v>
      </c>
      <c r="R71" s="90">
        <v>89.3</v>
      </c>
      <c r="S71" s="90">
        <v>89.3</v>
      </c>
      <c r="T71" s="111"/>
      <c r="U71" s="111">
        <f t="shared" si="16"/>
        <v>0</v>
      </c>
      <c r="V71" s="111"/>
      <c r="W71" s="107"/>
      <c r="X71" s="112">
        <f t="shared" si="23"/>
        <v>0</v>
      </c>
      <c r="Y71" s="741"/>
      <c r="Z71" s="27"/>
    </row>
    <row r="72" spans="1:26">
      <c r="A72" s="89" t="s">
        <v>276</v>
      </c>
      <c r="B72" s="92" t="s">
        <v>101</v>
      </c>
      <c r="C72" s="110" t="s">
        <v>277</v>
      </c>
      <c r="D72" s="110" t="s">
        <v>101</v>
      </c>
      <c r="E72" s="92"/>
      <c r="F72" s="92"/>
      <c r="G72" s="87" t="s">
        <v>78</v>
      </c>
      <c r="H72" s="51"/>
      <c r="I72" s="90">
        <v>663.03277177500001</v>
      </c>
      <c r="J72" s="90">
        <v>602.75706524999998</v>
      </c>
      <c r="K72" s="45"/>
      <c r="L72" s="45"/>
      <c r="M72" s="90">
        <v>663.03277177500001</v>
      </c>
      <c r="N72" s="90">
        <v>602.75706524999998</v>
      </c>
      <c r="O72" s="45"/>
      <c r="P72" s="45"/>
      <c r="Q72" s="90">
        <v>133.94999999999999</v>
      </c>
      <c r="R72" s="90">
        <v>133.94999999999999</v>
      </c>
      <c r="S72" s="90">
        <v>133.94999999999999</v>
      </c>
      <c r="T72" s="111"/>
      <c r="U72" s="111">
        <f t="shared" si="16"/>
        <v>0</v>
      </c>
      <c r="V72" s="111"/>
      <c r="W72" s="107"/>
      <c r="X72" s="112">
        <f t="shared" si="23"/>
        <v>0</v>
      </c>
      <c r="Y72" s="741"/>
      <c r="Z72" s="27"/>
    </row>
    <row r="73" spans="1:26">
      <c r="A73" s="89" t="s">
        <v>278</v>
      </c>
      <c r="B73" s="92" t="s">
        <v>279</v>
      </c>
      <c r="C73" s="110" t="s">
        <v>280</v>
      </c>
      <c r="D73" s="110" t="s">
        <v>279</v>
      </c>
      <c r="E73" s="92"/>
      <c r="F73" s="92"/>
      <c r="G73" s="87" t="s">
        <v>78</v>
      </c>
      <c r="H73" s="51"/>
      <c r="I73" s="90">
        <v>196.45415459999998</v>
      </c>
      <c r="J73" s="90">
        <v>178.594686</v>
      </c>
      <c r="K73" s="45"/>
      <c r="L73" s="45"/>
      <c r="M73" s="90">
        <v>196.45415459999998</v>
      </c>
      <c r="N73" s="90">
        <v>178.594686</v>
      </c>
      <c r="O73" s="45"/>
      <c r="P73" s="45"/>
      <c r="Q73" s="90">
        <v>66.97</v>
      </c>
      <c r="R73" s="90">
        <v>66.97</v>
      </c>
      <c r="S73" s="90">
        <v>66.97</v>
      </c>
      <c r="T73" s="111"/>
      <c r="U73" s="500">
        <f t="shared" si="16"/>
        <v>0</v>
      </c>
      <c r="V73" s="500"/>
      <c r="W73" s="501"/>
      <c r="X73" s="112">
        <f t="shared" si="23"/>
        <v>0</v>
      </c>
      <c r="Y73" s="741"/>
      <c r="Z73" s="27"/>
    </row>
    <row r="74" spans="1:26">
      <c r="A74" s="89" t="s">
        <v>281</v>
      </c>
      <c r="B74" s="92" t="s">
        <v>21</v>
      </c>
      <c r="C74" s="110" t="s">
        <v>282</v>
      </c>
      <c r="D74" s="110" t="s">
        <v>21</v>
      </c>
      <c r="E74" s="92"/>
      <c r="F74" s="92"/>
      <c r="G74" s="87" t="s">
        <v>78</v>
      </c>
      <c r="H74" s="51"/>
      <c r="I74" s="90">
        <v>368.35153987500001</v>
      </c>
      <c r="J74" s="90">
        <v>334.86503625</v>
      </c>
      <c r="K74" s="45"/>
      <c r="L74" s="45"/>
      <c r="M74" s="90">
        <v>368.35153987500001</v>
      </c>
      <c r="N74" s="90">
        <v>334.86503625</v>
      </c>
      <c r="O74" s="45"/>
      <c r="P74" s="45"/>
      <c r="Q74" s="90">
        <v>178.59</v>
      </c>
      <c r="R74" s="90">
        <v>178.59</v>
      </c>
      <c r="S74" s="90">
        <v>178.59</v>
      </c>
      <c r="T74" s="111"/>
      <c r="U74" s="500">
        <f t="shared" si="16"/>
        <v>0</v>
      </c>
      <c r="V74" s="500"/>
      <c r="W74" s="501"/>
      <c r="X74" s="112">
        <f t="shared" si="23"/>
        <v>0</v>
      </c>
      <c r="Y74" s="742"/>
      <c r="Z74" s="27"/>
    </row>
    <row r="75" spans="1:26">
      <c r="A75" s="86" t="s">
        <v>84</v>
      </c>
      <c r="B75" s="52" t="s">
        <v>85</v>
      </c>
      <c r="C75" s="53"/>
      <c r="D75" s="48"/>
      <c r="E75" s="48"/>
      <c r="F75" s="48"/>
      <c r="G75" s="53"/>
      <c r="H75" s="54"/>
      <c r="I75" s="80">
        <f>I76+I79</f>
        <v>13096.94364</v>
      </c>
      <c r="J75" s="80">
        <f t="shared" ref="J75:Q75" si="31">J76+J79</f>
        <v>11906.312399999999</v>
      </c>
      <c r="K75" s="80">
        <f t="shared" si="31"/>
        <v>6548.4718199999998</v>
      </c>
      <c r="L75" s="80">
        <f t="shared" si="31"/>
        <v>3906</v>
      </c>
      <c r="M75" s="80">
        <f t="shared" si="31"/>
        <v>13096.94364</v>
      </c>
      <c r="N75" s="80">
        <f t="shared" si="31"/>
        <v>11906.312399999999</v>
      </c>
      <c r="O75" s="80">
        <f t="shared" si="31"/>
        <v>0</v>
      </c>
      <c r="P75" s="80">
        <f t="shared" si="31"/>
        <v>0</v>
      </c>
      <c r="Q75" s="80">
        <f t="shared" si="31"/>
        <v>4972.3641999999991</v>
      </c>
      <c r="R75" s="81">
        <f>R76+R79</f>
        <v>4706.4361999999992</v>
      </c>
      <c r="S75" s="81">
        <f>S76+S79</f>
        <v>4706.4361999999992</v>
      </c>
      <c r="T75" s="81">
        <f t="shared" ref="T75:W75" si="32">T76+T79</f>
        <v>0</v>
      </c>
      <c r="U75" s="503">
        <f>U76+U79</f>
        <v>4168.9750000000004</v>
      </c>
      <c r="V75" s="503">
        <f>V76+V79</f>
        <v>4168.9750000000004</v>
      </c>
      <c r="W75" s="529">
        <f t="shared" si="32"/>
        <v>0</v>
      </c>
      <c r="X75" s="112">
        <f t="shared" si="23"/>
        <v>88.580293513805657</v>
      </c>
      <c r="Y75" s="48"/>
      <c r="Z75" s="71"/>
    </row>
    <row r="76" spans="1:26">
      <c r="A76" s="48" t="s">
        <v>86</v>
      </c>
      <c r="B76" s="48" t="s">
        <v>205</v>
      </c>
      <c r="C76" s="53"/>
      <c r="D76" s="48"/>
      <c r="E76" s="48"/>
      <c r="F76" s="48"/>
      <c r="G76" s="53"/>
      <c r="H76" s="54"/>
      <c r="I76" s="80">
        <f>I77+I78</f>
        <v>6548.4718199999998</v>
      </c>
      <c r="J76" s="80">
        <f t="shared" ref="J76:Q76" si="33">J77+J78</f>
        <v>5953.1561999999994</v>
      </c>
      <c r="K76" s="80">
        <f t="shared" si="33"/>
        <v>6548.4718199999998</v>
      </c>
      <c r="L76" s="80">
        <f>L77+L78</f>
        <v>3906</v>
      </c>
      <c r="M76" s="80">
        <f t="shared" si="33"/>
        <v>6548.4718199999998</v>
      </c>
      <c r="N76" s="80">
        <f t="shared" si="33"/>
        <v>5953.1561999999994</v>
      </c>
      <c r="O76" s="80">
        <f t="shared" si="33"/>
        <v>0</v>
      </c>
      <c r="P76" s="80">
        <f t="shared" si="33"/>
        <v>0</v>
      </c>
      <c r="Q76" s="80">
        <f t="shared" si="33"/>
        <v>2047.1561999999994</v>
      </c>
      <c r="R76" s="81">
        <f>R77+R78</f>
        <v>2047.1561999999994</v>
      </c>
      <c r="S76" s="81">
        <f>S77+S78</f>
        <v>2047.1561999999994</v>
      </c>
      <c r="T76" s="81">
        <f t="shared" ref="T76:W76" si="34">T77+T78</f>
        <v>0</v>
      </c>
      <c r="U76" s="503">
        <f t="shared" si="34"/>
        <v>1869.912</v>
      </c>
      <c r="V76" s="503">
        <f t="shared" si="34"/>
        <v>1869.912</v>
      </c>
      <c r="W76" s="529">
        <f t="shared" si="34"/>
        <v>0</v>
      </c>
      <c r="X76" s="112">
        <f t="shared" si="23"/>
        <v>91.3419308209115</v>
      </c>
      <c r="Y76" s="48"/>
      <c r="Z76" s="71"/>
    </row>
    <row r="77" spans="1:26" ht="36">
      <c r="A77" s="541" t="s">
        <v>283</v>
      </c>
      <c r="B77" s="542" t="s">
        <v>87</v>
      </c>
      <c r="C77" s="718" t="s">
        <v>67</v>
      </c>
      <c r="D77" s="544" t="s">
        <v>139</v>
      </c>
      <c r="E77" s="544">
        <v>7985610</v>
      </c>
      <c r="F77" s="555" t="s">
        <v>225</v>
      </c>
      <c r="G77" s="549" t="s">
        <v>90</v>
      </c>
      <c r="H77" s="562" t="s">
        <v>284</v>
      </c>
      <c r="I77" s="563">
        <v>3274.2359099999999</v>
      </c>
      <c r="J77" s="563">
        <v>2976.5780999999997</v>
      </c>
      <c r="K77" s="563">
        <v>3274.2359099999999</v>
      </c>
      <c r="L77" s="563">
        <v>2000</v>
      </c>
      <c r="M77" s="563">
        <v>3274.2359099999999</v>
      </c>
      <c r="N77" s="563">
        <v>2976.5780999999997</v>
      </c>
      <c r="O77" s="547"/>
      <c r="P77" s="547"/>
      <c r="Q77" s="508">
        <f>R77</f>
        <v>976.57809999999972</v>
      </c>
      <c r="R77" s="506">
        <f>N77-L77</f>
        <v>976.57809999999972</v>
      </c>
      <c r="S77" s="506">
        <f>R77</f>
        <v>976.57809999999972</v>
      </c>
      <c r="T77" s="506"/>
      <c r="U77" s="500">
        <f>V77+W77</f>
        <v>937.70699999999999</v>
      </c>
      <c r="V77" s="506">
        <v>937.70699999999999</v>
      </c>
      <c r="W77" s="508"/>
      <c r="X77" s="174">
        <f t="shared" si="23"/>
        <v>96.0196629434963</v>
      </c>
      <c r="Y77" s="547"/>
      <c r="Z77" s="564"/>
    </row>
    <row r="78" spans="1:26" ht="22.5" customHeight="1">
      <c r="A78" s="541" t="s">
        <v>285</v>
      </c>
      <c r="B78" s="565" t="s">
        <v>89</v>
      </c>
      <c r="C78" s="700"/>
      <c r="D78" s="550" t="s">
        <v>135</v>
      </c>
      <c r="E78" s="544">
        <v>7987877</v>
      </c>
      <c r="F78" s="555" t="s">
        <v>225</v>
      </c>
      <c r="G78" s="549" t="s">
        <v>90</v>
      </c>
      <c r="H78" s="562" t="s">
        <v>286</v>
      </c>
      <c r="I78" s="563">
        <v>3274.2359099999999</v>
      </c>
      <c r="J78" s="563">
        <v>2976.5780999999997</v>
      </c>
      <c r="K78" s="563">
        <v>3274.2359099999999</v>
      </c>
      <c r="L78" s="563">
        <v>1906</v>
      </c>
      <c r="M78" s="563">
        <v>3274.2359099999999</v>
      </c>
      <c r="N78" s="563">
        <v>2976.5780999999997</v>
      </c>
      <c r="O78" s="557"/>
      <c r="P78" s="557"/>
      <c r="Q78" s="508">
        <f>R78</f>
        <v>1070.5780999999997</v>
      </c>
      <c r="R78" s="506">
        <f>N78-L78</f>
        <v>1070.5780999999997</v>
      </c>
      <c r="S78" s="506">
        <f>R78</f>
        <v>1070.5780999999997</v>
      </c>
      <c r="T78" s="503"/>
      <c r="U78" s="500">
        <f t="shared" si="16"/>
        <v>932.20500000000004</v>
      </c>
      <c r="V78" s="503">
        <v>932.20500000000004</v>
      </c>
      <c r="W78" s="504"/>
      <c r="X78" s="174">
        <f t="shared" si="23"/>
        <v>87.074917747710359</v>
      </c>
      <c r="Y78" s="557"/>
      <c r="Z78" s="539"/>
    </row>
    <row r="79" spans="1:26">
      <c r="A79" s="557" t="s">
        <v>88</v>
      </c>
      <c r="B79" s="566" t="s">
        <v>287</v>
      </c>
      <c r="C79" s="567"/>
      <c r="D79" s="557"/>
      <c r="E79" s="557"/>
      <c r="F79" s="557"/>
      <c r="G79" s="567"/>
      <c r="H79" s="568"/>
      <c r="I79" s="505">
        <f>SUM(I80:I81)</f>
        <v>6548.4718199999998</v>
      </c>
      <c r="J79" s="505">
        <f t="shared" ref="J79:R79" si="35">SUM(J80:J81)</f>
        <v>5953.1561999999994</v>
      </c>
      <c r="K79" s="505">
        <f t="shared" si="35"/>
        <v>0</v>
      </c>
      <c r="L79" s="505">
        <f t="shared" si="35"/>
        <v>0</v>
      </c>
      <c r="M79" s="505">
        <f t="shared" si="35"/>
        <v>6548.4718199999998</v>
      </c>
      <c r="N79" s="505">
        <f t="shared" si="35"/>
        <v>5953.1561999999994</v>
      </c>
      <c r="O79" s="505">
        <f t="shared" si="35"/>
        <v>0</v>
      </c>
      <c r="P79" s="505">
        <f t="shared" si="35"/>
        <v>0</v>
      </c>
      <c r="Q79" s="505">
        <f t="shared" si="35"/>
        <v>2925.2079999999996</v>
      </c>
      <c r="R79" s="505">
        <f t="shared" si="35"/>
        <v>2659.2799999999997</v>
      </c>
      <c r="S79" s="505">
        <f>SUM(S80:S81)</f>
        <v>2659.2799999999997</v>
      </c>
      <c r="T79" s="505">
        <f t="shared" ref="T79:W79" si="36">SUM(T80:T81)</f>
        <v>0</v>
      </c>
      <c r="U79" s="503">
        <f>SUM(U80:U81)</f>
        <v>2299.0630000000001</v>
      </c>
      <c r="V79" s="503">
        <f>SUM(V80:V81)</f>
        <v>2299.0630000000001</v>
      </c>
      <c r="W79" s="504">
        <f t="shared" si="36"/>
        <v>0</v>
      </c>
      <c r="X79" s="174">
        <f t="shared" si="23"/>
        <v>86.454341024638254</v>
      </c>
      <c r="Y79" s="557"/>
      <c r="Z79" s="539"/>
    </row>
    <row r="80" spans="1:26" ht="20.25" customHeight="1">
      <c r="A80" s="541" t="s">
        <v>288</v>
      </c>
      <c r="B80" s="542" t="s">
        <v>289</v>
      </c>
      <c r="C80" s="718" t="s">
        <v>67</v>
      </c>
      <c r="D80" s="544" t="s">
        <v>52</v>
      </c>
      <c r="E80" s="544">
        <v>8006209</v>
      </c>
      <c r="F80" s="555" t="s">
        <v>225</v>
      </c>
      <c r="G80" s="549" t="s">
        <v>290</v>
      </c>
      <c r="H80" s="569" t="s">
        <v>291</v>
      </c>
      <c r="I80" s="21">
        <v>3274.2359099999999</v>
      </c>
      <c r="J80" s="21">
        <v>2976.5780999999997</v>
      </c>
      <c r="K80" s="547"/>
      <c r="L80" s="547"/>
      <c r="M80" s="21">
        <v>3274.2359099999999</v>
      </c>
      <c r="N80" s="21">
        <v>2976.5780999999997</v>
      </c>
      <c r="O80" s="547"/>
      <c r="P80" s="547"/>
      <c r="Q80" s="21">
        <f>R80+(R80*10%)</f>
        <v>1563.1</v>
      </c>
      <c r="R80" s="21">
        <v>1421</v>
      </c>
      <c r="S80" s="21">
        <v>1421</v>
      </c>
      <c r="T80" s="506"/>
      <c r="U80" s="500">
        <f t="shared" si="16"/>
        <v>1166.4749999999999</v>
      </c>
      <c r="V80" s="507">
        <v>1166.4749999999999</v>
      </c>
      <c r="W80" s="508"/>
      <c r="X80" s="174">
        <f t="shared" si="23"/>
        <v>82.088318085855022</v>
      </c>
      <c r="Y80" s="547"/>
      <c r="Z80" s="564"/>
    </row>
    <row r="81" spans="1:27" ht="36">
      <c r="A81" s="541" t="s">
        <v>292</v>
      </c>
      <c r="B81" s="542" t="s">
        <v>293</v>
      </c>
      <c r="C81" s="700"/>
      <c r="D81" s="544" t="s">
        <v>52</v>
      </c>
      <c r="E81" s="544">
        <v>8006208</v>
      </c>
      <c r="F81" s="555" t="s">
        <v>225</v>
      </c>
      <c r="G81" s="549" t="s">
        <v>294</v>
      </c>
      <c r="H81" s="569" t="s">
        <v>295</v>
      </c>
      <c r="I81" s="21">
        <v>3274.2359099999999</v>
      </c>
      <c r="J81" s="21">
        <v>2976.5780999999997</v>
      </c>
      <c r="K81" s="547"/>
      <c r="L81" s="547"/>
      <c r="M81" s="21">
        <v>3274.2359099999999</v>
      </c>
      <c r="N81" s="21">
        <v>2976.5780999999997</v>
      </c>
      <c r="O81" s="547"/>
      <c r="P81" s="547"/>
      <c r="Q81" s="21">
        <f>R81+(R81*10%)</f>
        <v>1362.1079999999999</v>
      </c>
      <c r="R81" s="22">
        <f>1421.44-183.5+0.34</f>
        <v>1238.28</v>
      </c>
      <c r="S81" s="22">
        <f>1421.44-183.5+0.34</f>
        <v>1238.28</v>
      </c>
      <c r="T81" s="506"/>
      <c r="U81" s="500">
        <f t="shared" si="16"/>
        <v>1132.588</v>
      </c>
      <c r="V81" s="507">
        <v>1132.588</v>
      </c>
      <c r="W81" s="508"/>
      <c r="X81" s="174">
        <f t="shared" si="23"/>
        <v>91.464612204024945</v>
      </c>
      <c r="Y81" s="547"/>
      <c r="Z81" s="564"/>
    </row>
    <row r="82" spans="1:27">
      <c r="A82" s="570">
        <v>2</v>
      </c>
      <c r="B82" s="571" t="s">
        <v>296</v>
      </c>
      <c r="C82" s="567"/>
      <c r="D82" s="557"/>
      <c r="E82" s="556"/>
      <c r="F82" s="556"/>
      <c r="G82" s="572"/>
      <c r="H82" s="573"/>
      <c r="I82" s="511">
        <f>SUM(I83:I84)</f>
        <v>59310.9</v>
      </c>
      <c r="J82" s="511">
        <f t="shared" ref="J82:Q82" si="37">SUM(J83:J84)</f>
        <v>53919</v>
      </c>
      <c r="K82" s="511">
        <f t="shared" si="37"/>
        <v>59310.9</v>
      </c>
      <c r="L82" s="511">
        <f t="shared" si="37"/>
        <v>10167</v>
      </c>
      <c r="M82" s="511">
        <f t="shared" si="37"/>
        <v>59310.9</v>
      </c>
      <c r="N82" s="511">
        <f t="shared" si="37"/>
        <v>53919</v>
      </c>
      <c r="O82" s="511">
        <f t="shared" si="37"/>
        <v>0</v>
      </c>
      <c r="P82" s="511">
        <f t="shared" si="37"/>
        <v>0</v>
      </c>
      <c r="Q82" s="511">
        <f t="shared" si="37"/>
        <v>21565</v>
      </c>
      <c r="R82" s="511">
        <f>SUM(R83:R85)</f>
        <v>30137</v>
      </c>
      <c r="S82" s="511">
        <f>SUM(S83:S85)</f>
        <v>30137</v>
      </c>
      <c r="T82" s="511">
        <f t="shared" ref="T82:W82" si="38">SUM(T83:T85)</f>
        <v>0</v>
      </c>
      <c r="U82" s="511">
        <f t="shared" si="38"/>
        <v>10938.743</v>
      </c>
      <c r="V82" s="511">
        <f>SUM(V83:V85)</f>
        <v>10938.743</v>
      </c>
      <c r="W82" s="511">
        <f t="shared" si="38"/>
        <v>0</v>
      </c>
      <c r="X82" s="174">
        <f t="shared" si="23"/>
        <v>36.2967216378538</v>
      </c>
      <c r="Y82" s="556"/>
      <c r="Z82" s="165"/>
    </row>
    <row r="83" spans="1:27" ht="36.75" customHeight="1">
      <c r="A83" s="574" t="s">
        <v>91</v>
      </c>
      <c r="B83" s="575" t="s">
        <v>93</v>
      </c>
      <c r="C83" s="718" t="s">
        <v>67</v>
      </c>
      <c r="D83" s="576" t="s">
        <v>63</v>
      </c>
      <c r="E83" s="576">
        <v>7998160</v>
      </c>
      <c r="F83" s="555" t="s">
        <v>297</v>
      </c>
      <c r="G83" s="543" t="s">
        <v>94</v>
      </c>
      <c r="H83" s="562" t="s">
        <v>298</v>
      </c>
      <c r="I83" s="21">
        <v>37310.9</v>
      </c>
      <c r="J83" s="21">
        <v>33919</v>
      </c>
      <c r="K83" s="21">
        <v>37310.9</v>
      </c>
      <c r="L83" s="21">
        <v>6567</v>
      </c>
      <c r="M83" s="21">
        <v>37310.9</v>
      </c>
      <c r="N83" s="21">
        <v>33919</v>
      </c>
      <c r="O83" s="546"/>
      <c r="P83" s="546"/>
      <c r="Q83" s="577">
        <f>R83</f>
        <v>10348</v>
      </c>
      <c r="R83" s="21">
        <v>10348</v>
      </c>
      <c r="S83" s="21">
        <v>10348</v>
      </c>
      <c r="T83" s="500"/>
      <c r="U83" s="500">
        <f t="shared" si="16"/>
        <v>7813.4059999999999</v>
      </c>
      <c r="V83" s="174">
        <f>7000+165.585+647.821</f>
        <v>7813.4059999999999</v>
      </c>
      <c r="W83" s="509">
        <v>0</v>
      </c>
      <c r="X83" s="174">
        <f>U83/R83*100</f>
        <v>75.506436026285272</v>
      </c>
      <c r="Y83" s="578"/>
    </row>
    <row r="84" spans="1:27" ht="36">
      <c r="A84" s="574" t="s">
        <v>92</v>
      </c>
      <c r="B84" s="611" t="s">
        <v>96</v>
      </c>
      <c r="C84" s="700"/>
      <c r="D84" s="544" t="s">
        <v>77</v>
      </c>
      <c r="E84" s="544">
        <v>7989024</v>
      </c>
      <c r="F84" s="555" t="s">
        <v>297</v>
      </c>
      <c r="G84" s="543" t="s">
        <v>94</v>
      </c>
      <c r="H84" s="545" t="s">
        <v>299</v>
      </c>
      <c r="I84" s="21">
        <v>22000</v>
      </c>
      <c r="J84" s="21">
        <v>20000</v>
      </c>
      <c r="K84" s="21">
        <v>22000</v>
      </c>
      <c r="L84" s="21">
        <v>3600</v>
      </c>
      <c r="M84" s="21">
        <v>22000</v>
      </c>
      <c r="N84" s="21">
        <v>20000</v>
      </c>
      <c r="O84" s="546"/>
      <c r="P84" s="546"/>
      <c r="Q84" s="577">
        <f>R84</f>
        <v>11217</v>
      </c>
      <c r="R84" s="21">
        <f>6500+4717</f>
        <v>11217</v>
      </c>
      <c r="S84" s="616">
        <f>6500+4717</f>
        <v>11217</v>
      </c>
      <c r="T84" s="500"/>
      <c r="U84" s="500">
        <f t="shared" si="16"/>
        <v>3125.337</v>
      </c>
      <c r="V84" s="500">
        <v>3125.337</v>
      </c>
      <c r="W84" s="509"/>
      <c r="X84" s="174">
        <f>U84/R84*100</f>
        <v>27.862503343139878</v>
      </c>
      <c r="Y84" s="578"/>
      <c r="Z84" s="610" t="s">
        <v>818</v>
      </c>
    </row>
    <row r="85" spans="1:27" s="290" customFormat="1" ht="36.75" customHeight="1">
      <c r="A85" s="574" t="s">
        <v>95</v>
      </c>
      <c r="B85" s="612" t="s">
        <v>813</v>
      </c>
      <c r="C85" s="590" t="s">
        <v>814</v>
      </c>
      <c r="D85" s="591" t="s">
        <v>815</v>
      </c>
      <c r="E85" s="603"/>
      <c r="F85" s="243"/>
      <c r="G85" s="243"/>
      <c r="H85" s="243"/>
      <c r="I85" s="286"/>
      <c r="J85" s="286"/>
      <c r="K85" s="286"/>
      <c r="L85" s="286"/>
      <c r="M85" s="286"/>
      <c r="N85" s="287"/>
      <c r="O85" s="287"/>
      <c r="P85" s="287"/>
      <c r="Q85" s="287"/>
      <c r="R85" s="21">
        <v>8572</v>
      </c>
      <c r="S85" s="616">
        <v>8572</v>
      </c>
      <c r="T85" s="286"/>
      <c r="U85" s="286"/>
      <c r="V85" s="286"/>
      <c r="W85" s="288"/>
      <c r="X85" s="604"/>
      <c r="Y85" s="287"/>
      <c r="Z85" s="290" t="s">
        <v>829</v>
      </c>
      <c r="AA85" s="620">
        <f>S85+4717</f>
        <v>13289</v>
      </c>
    </row>
    <row r="86" spans="1:27" s="165" customFormat="1">
      <c r="A86" s="86">
        <v>3</v>
      </c>
      <c r="B86" s="93" t="s">
        <v>33</v>
      </c>
      <c r="C86" s="53"/>
      <c r="D86" s="48"/>
      <c r="E86" s="47"/>
      <c r="F86" s="47"/>
      <c r="G86" s="83"/>
      <c r="H86" s="84"/>
      <c r="I86" s="85">
        <f>I87+I99</f>
        <v>80207.056842175996</v>
      </c>
      <c r="J86" s="85">
        <f t="shared" ref="J86:R86" si="39">J87+J99</f>
        <v>72915.506220159994</v>
      </c>
      <c r="K86" s="85">
        <f t="shared" si="39"/>
        <v>60500</v>
      </c>
      <c r="L86" s="85">
        <f t="shared" si="39"/>
        <v>25314</v>
      </c>
      <c r="M86" s="85">
        <f t="shared" si="39"/>
        <v>80207.056842175996</v>
      </c>
      <c r="N86" s="85">
        <f t="shared" si="39"/>
        <v>72915.506220159994</v>
      </c>
      <c r="O86" s="85">
        <f t="shared" si="39"/>
        <v>0</v>
      </c>
      <c r="P86" s="85">
        <f t="shared" si="39"/>
        <v>0</v>
      </c>
      <c r="Q86" s="85">
        <f t="shared" si="39"/>
        <v>35773.399999999994</v>
      </c>
      <c r="R86" s="99">
        <f t="shared" si="39"/>
        <v>35219.999999999993</v>
      </c>
      <c r="S86" s="99">
        <f>S87+S99</f>
        <v>35219.999999999993</v>
      </c>
      <c r="T86" s="173">
        <f t="shared" ref="T86:W86" si="40">T87+T99</f>
        <v>0</v>
      </c>
      <c r="U86" s="173">
        <f>U87+U99</f>
        <v>26643.396621000007</v>
      </c>
      <c r="V86" s="173">
        <f t="shared" si="40"/>
        <v>26643.396621000007</v>
      </c>
      <c r="W86" s="510">
        <f t="shared" si="40"/>
        <v>0</v>
      </c>
      <c r="X86" s="112">
        <f>U86/R86*100</f>
        <v>75.648485579216398</v>
      </c>
      <c r="Y86" s="47"/>
      <c r="Z86" s="30"/>
    </row>
    <row r="87" spans="1:27">
      <c r="A87" s="66" t="s">
        <v>97</v>
      </c>
      <c r="B87" s="47" t="s">
        <v>205</v>
      </c>
      <c r="C87" s="53"/>
      <c r="D87" s="48"/>
      <c r="E87" s="47"/>
      <c r="F87" s="47"/>
      <c r="G87" s="83"/>
      <c r="H87" s="84"/>
      <c r="I87" s="85">
        <f>SUM(I88:I98)</f>
        <v>60500</v>
      </c>
      <c r="J87" s="85">
        <f t="shared" ref="J87:Q87" si="41">SUM(J88:J98)</f>
        <v>55000</v>
      </c>
      <c r="K87" s="85">
        <f t="shared" si="41"/>
        <v>60500</v>
      </c>
      <c r="L87" s="85">
        <f t="shared" si="41"/>
        <v>25314</v>
      </c>
      <c r="M87" s="85">
        <f t="shared" si="41"/>
        <v>60500</v>
      </c>
      <c r="N87" s="85">
        <f t="shared" si="41"/>
        <v>55000</v>
      </c>
      <c r="O87" s="85">
        <f t="shared" si="41"/>
        <v>0</v>
      </c>
      <c r="P87" s="85">
        <f t="shared" si="41"/>
        <v>0</v>
      </c>
      <c r="Q87" s="85">
        <f t="shared" si="41"/>
        <v>29685.999999999993</v>
      </c>
      <c r="R87" s="99">
        <f>SUM(R88:R98)</f>
        <v>29685.999999999993</v>
      </c>
      <c r="S87" s="99">
        <f>SUM(S88:S98)</f>
        <v>29685.999999999993</v>
      </c>
      <c r="T87" s="173">
        <f t="shared" ref="T87:W87" si="42">SUM(T88:T98)</f>
        <v>0</v>
      </c>
      <c r="U87" s="173">
        <f>SUM(U88:U98)</f>
        <v>21748.638621000006</v>
      </c>
      <c r="V87" s="173">
        <f t="shared" si="42"/>
        <v>21748.638621000006</v>
      </c>
      <c r="W87" s="510">
        <f t="shared" si="42"/>
        <v>0</v>
      </c>
      <c r="X87" s="99"/>
      <c r="Y87" s="47"/>
      <c r="Z87" s="30"/>
    </row>
    <row r="88" spans="1:27" ht="36">
      <c r="A88" s="74" t="s">
        <v>300</v>
      </c>
      <c r="B88" s="100" t="s">
        <v>301</v>
      </c>
      <c r="C88" s="39" t="s">
        <v>302</v>
      </c>
      <c r="D88" s="61" t="s">
        <v>42</v>
      </c>
      <c r="E88" s="78">
        <v>7986338</v>
      </c>
      <c r="F88" s="78" t="s">
        <v>303</v>
      </c>
      <c r="G88" s="101" t="s">
        <v>90</v>
      </c>
      <c r="H88" s="79" t="s">
        <v>304</v>
      </c>
      <c r="I88" s="21">
        <v>5500</v>
      </c>
      <c r="J88" s="21">
        <v>5000</v>
      </c>
      <c r="K88" s="21">
        <v>5500</v>
      </c>
      <c r="L88" s="22">
        <v>2215.4</v>
      </c>
      <c r="M88" s="21">
        <v>5500</v>
      </c>
      <c r="N88" s="21">
        <v>5000</v>
      </c>
      <c r="O88" s="76"/>
      <c r="P88" s="76"/>
      <c r="Q88" s="102">
        <f>R88</f>
        <v>2784.6</v>
      </c>
      <c r="R88" s="102">
        <f>N88-L88</f>
        <v>2784.6</v>
      </c>
      <c r="S88" s="102">
        <f>R88</f>
        <v>2784.6</v>
      </c>
      <c r="T88" s="500"/>
      <c r="U88" s="500">
        <f t="shared" si="16"/>
        <v>2649.1060000000002</v>
      </c>
      <c r="V88" s="500">
        <v>2649.1060000000002</v>
      </c>
      <c r="W88" s="501"/>
      <c r="X88" s="112">
        <f>U88/R88*100</f>
        <v>95.134166487107677</v>
      </c>
      <c r="Y88" s="76"/>
      <c r="Z88" s="77"/>
    </row>
    <row r="89" spans="1:27" ht="36">
      <c r="A89" s="37" t="s">
        <v>305</v>
      </c>
      <c r="B89" s="97" t="s">
        <v>306</v>
      </c>
      <c r="C89" s="57" t="s">
        <v>307</v>
      </c>
      <c r="D89" s="63" t="s">
        <v>63</v>
      </c>
      <c r="E89" s="56">
        <v>7986345</v>
      </c>
      <c r="F89" s="78" t="s">
        <v>303</v>
      </c>
      <c r="G89" s="50" t="s">
        <v>90</v>
      </c>
      <c r="H89" s="95" t="s">
        <v>308</v>
      </c>
      <c r="I89" s="96">
        <v>5500</v>
      </c>
      <c r="J89" s="96">
        <v>5000</v>
      </c>
      <c r="K89" s="96">
        <v>5500</v>
      </c>
      <c r="L89" s="90">
        <v>2190</v>
      </c>
      <c r="M89" s="96">
        <v>5500</v>
      </c>
      <c r="N89" s="96">
        <v>5000</v>
      </c>
      <c r="O89" s="45"/>
      <c r="P89" s="45"/>
      <c r="Q89" s="102">
        <f t="shared" ref="Q89:Q98" si="43">R89</f>
        <v>2810</v>
      </c>
      <c r="R89" s="91">
        <f t="shared" ref="R89:R98" si="44">N89-L89</f>
        <v>2810</v>
      </c>
      <c r="S89" s="102">
        <f t="shared" ref="S89:S98" si="45">R89</f>
        <v>2810</v>
      </c>
      <c r="T89" s="500"/>
      <c r="U89" s="500">
        <f t="shared" si="16"/>
        <v>0</v>
      </c>
      <c r="V89" s="173"/>
      <c r="W89" s="501"/>
      <c r="X89" s="112">
        <f t="shared" ref="X89:X99" si="46">U89/R89*100</f>
        <v>0</v>
      </c>
      <c r="Y89" s="45"/>
      <c r="Z89" s="27"/>
    </row>
    <row r="90" spans="1:27" ht="36">
      <c r="A90" s="37" t="s">
        <v>309</v>
      </c>
      <c r="B90" s="97" t="s">
        <v>310</v>
      </c>
      <c r="C90" s="170" t="s">
        <v>311</v>
      </c>
      <c r="D90" s="89" t="s">
        <v>44</v>
      </c>
      <c r="E90" s="97">
        <v>7985612</v>
      </c>
      <c r="F90" s="78" t="s">
        <v>303</v>
      </c>
      <c r="G90" s="50" t="s">
        <v>90</v>
      </c>
      <c r="H90" s="95" t="s">
        <v>312</v>
      </c>
      <c r="I90" s="96">
        <v>5500</v>
      </c>
      <c r="J90" s="96">
        <v>5000</v>
      </c>
      <c r="K90" s="96">
        <v>5500</v>
      </c>
      <c r="L90" s="90">
        <v>2289.0500000000002</v>
      </c>
      <c r="M90" s="96">
        <v>5500</v>
      </c>
      <c r="N90" s="96">
        <v>5000</v>
      </c>
      <c r="O90" s="47"/>
      <c r="P90" s="47"/>
      <c r="Q90" s="102">
        <f t="shared" si="43"/>
        <v>2710.95</v>
      </c>
      <c r="R90" s="91">
        <f t="shared" si="44"/>
        <v>2710.95</v>
      </c>
      <c r="S90" s="102">
        <f t="shared" si="45"/>
        <v>2710.95</v>
      </c>
      <c r="T90" s="173"/>
      <c r="U90" s="500">
        <f t="shared" si="16"/>
        <v>0</v>
      </c>
      <c r="V90" s="173"/>
      <c r="W90" s="502"/>
      <c r="X90" s="112">
        <f t="shared" si="46"/>
        <v>0</v>
      </c>
      <c r="Y90" s="47"/>
      <c r="Z90" s="30"/>
    </row>
    <row r="91" spans="1:27" ht="36">
      <c r="A91" s="37" t="s">
        <v>313</v>
      </c>
      <c r="B91" s="97" t="s">
        <v>314</v>
      </c>
      <c r="C91" s="170" t="s">
        <v>315</v>
      </c>
      <c r="D91" s="89" t="s">
        <v>52</v>
      </c>
      <c r="E91" s="97">
        <v>7985611</v>
      </c>
      <c r="F91" s="78" t="s">
        <v>303</v>
      </c>
      <c r="G91" s="50" t="s">
        <v>90</v>
      </c>
      <c r="H91" s="95" t="s">
        <v>316</v>
      </c>
      <c r="I91" s="96">
        <v>5500</v>
      </c>
      <c r="J91" s="96">
        <v>5000</v>
      </c>
      <c r="K91" s="96">
        <v>5500</v>
      </c>
      <c r="L91" s="90">
        <v>2286.12</v>
      </c>
      <c r="M91" s="96">
        <v>5500</v>
      </c>
      <c r="N91" s="96">
        <v>5000</v>
      </c>
      <c r="O91" s="45"/>
      <c r="P91" s="45"/>
      <c r="Q91" s="102">
        <f t="shared" si="43"/>
        <v>2713.88</v>
      </c>
      <c r="R91" s="91">
        <f t="shared" si="44"/>
        <v>2713.88</v>
      </c>
      <c r="S91" s="102">
        <f t="shared" si="45"/>
        <v>2713.88</v>
      </c>
      <c r="T91" s="500"/>
      <c r="U91" s="500">
        <f t="shared" si="16"/>
        <v>2551.9070000000002</v>
      </c>
      <c r="V91" s="500">
        <v>2551.9070000000002</v>
      </c>
      <c r="W91" s="501"/>
      <c r="X91" s="112">
        <f t="shared" si="46"/>
        <v>94.031681577667399</v>
      </c>
      <c r="Y91" s="45"/>
      <c r="Z91" s="27"/>
    </row>
    <row r="92" spans="1:27" ht="36">
      <c r="A92" s="37" t="s">
        <v>317</v>
      </c>
      <c r="B92" s="97" t="s">
        <v>318</v>
      </c>
      <c r="C92" s="170" t="s">
        <v>319</v>
      </c>
      <c r="D92" s="89" t="s">
        <v>51</v>
      </c>
      <c r="E92" s="97">
        <v>7983751</v>
      </c>
      <c r="F92" s="78" t="s">
        <v>303</v>
      </c>
      <c r="G92" s="50" t="s">
        <v>90</v>
      </c>
      <c r="H92" s="95" t="s">
        <v>320</v>
      </c>
      <c r="I92" s="96">
        <v>5500</v>
      </c>
      <c r="J92" s="96">
        <v>5000</v>
      </c>
      <c r="K92" s="96">
        <v>5500</v>
      </c>
      <c r="L92" s="90">
        <v>2400.64</v>
      </c>
      <c r="M92" s="96">
        <v>5500</v>
      </c>
      <c r="N92" s="96">
        <v>5000</v>
      </c>
      <c r="O92" s="47"/>
      <c r="P92" s="47"/>
      <c r="Q92" s="102">
        <f t="shared" si="43"/>
        <v>2599.36</v>
      </c>
      <c r="R92" s="91">
        <f t="shared" si="44"/>
        <v>2599.36</v>
      </c>
      <c r="S92" s="102">
        <f t="shared" si="45"/>
        <v>2599.36</v>
      </c>
      <c r="T92" s="173"/>
      <c r="U92" s="500">
        <f t="shared" si="16"/>
        <v>2488.5</v>
      </c>
      <c r="V92" s="500">
        <v>2488.5</v>
      </c>
      <c r="W92" s="502"/>
      <c r="X92" s="112">
        <f t="shared" si="46"/>
        <v>95.735104025606304</v>
      </c>
      <c r="Y92" s="47"/>
      <c r="Z92" s="30"/>
    </row>
    <row r="93" spans="1:27" ht="36">
      <c r="A93" s="37" t="s">
        <v>321</v>
      </c>
      <c r="B93" s="97" t="s">
        <v>322</v>
      </c>
      <c r="C93" s="170" t="s">
        <v>323</v>
      </c>
      <c r="D93" s="89" t="s">
        <v>45</v>
      </c>
      <c r="E93" s="100">
        <v>7983753</v>
      </c>
      <c r="F93" s="78" t="s">
        <v>303</v>
      </c>
      <c r="G93" s="50" t="s">
        <v>90</v>
      </c>
      <c r="H93" s="95" t="s">
        <v>324</v>
      </c>
      <c r="I93" s="96">
        <v>5500</v>
      </c>
      <c r="J93" s="96">
        <v>5000</v>
      </c>
      <c r="K93" s="96">
        <v>5500</v>
      </c>
      <c r="L93" s="90">
        <v>2428.04</v>
      </c>
      <c r="M93" s="96">
        <v>5500</v>
      </c>
      <c r="N93" s="96">
        <v>5000</v>
      </c>
      <c r="O93" s="47"/>
      <c r="P93" s="47"/>
      <c r="Q93" s="102">
        <f t="shared" si="43"/>
        <v>2571.96</v>
      </c>
      <c r="R93" s="91">
        <f t="shared" si="44"/>
        <v>2571.96</v>
      </c>
      <c r="S93" s="102">
        <f t="shared" si="45"/>
        <v>2571.96</v>
      </c>
      <c r="T93" s="173"/>
      <c r="U93" s="500">
        <f t="shared" si="16"/>
        <v>2399.745621</v>
      </c>
      <c r="V93" s="500">
        <f>2269.35914+95.9902+17.198+17.198281</f>
        <v>2399.745621</v>
      </c>
      <c r="W93" s="502"/>
      <c r="X93" s="112">
        <f t="shared" si="46"/>
        <v>93.304157957355486</v>
      </c>
      <c r="Y93" s="47"/>
      <c r="Z93" s="30"/>
    </row>
    <row r="94" spans="1:27" ht="36">
      <c r="A94" s="37" t="s">
        <v>325</v>
      </c>
      <c r="B94" s="97" t="s">
        <v>326</v>
      </c>
      <c r="C94" s="170" t="s">
        <v>327</v>
      </c>
      <c r="D94" s="89" t="s">
        <v>46</v>
      </c>
      <c r="E94" s="97">
        <v>7983752</v>
      </c>
      <c r="F94" s="78" t="s">
        <v>303</v>
      </c>
      <c r="G94" s="50" t="s">
        <v>90</v>
      </c>
      <c r="H94" s="95" t="s">
        <v>328</v>
      </c>
      <c r="I94" s="96">
        <v>5500</v>
      </c>
      <c r="J94" s="96">
        <v>5000</v>
      </c>
      <c r="K94" s="96">
        <v>5500</v>
      </c>
      <c r="L94" s="90">
        <v>2448.7600000000002</v>
      </c>
      <c r="M94" s="96">
        <v>5500</v>
      </c>
      <c r="N94" s="96">
        <v>5000</v>
      </c>
      <c r="O94" s="47"/>
      <c r="P94" s="47"/>
      <c r="Q94" s="102">
        <f t="shared" si="43"/>
        <v>2551.2399999999998</v>
      </c>
      <c r="R94" s="91">
        <f t="shared" si="44"/>
        <v>2551.2399999999998</v>
      </c>
      <c r="S94" s="102">
        <f t="shared" si="45"/>
        <v>2551.2399999999998</v>
      </c>
      <c r="T94" s="173"/>
      <c r="U94" s="500">
        <f t="shared" ref="U94:U124" si="47">V94+W94</f>
        <v>2410.915</v>
      </c>
      <c r="V94" s="500">
        <v>2410.915</v>
      </c>
      <c r="W94" s="502"/>
      <c r="X94" s="112">
        <f t="shared" si="46"/>
        <v>94.49973346294351</v>
      </c>
      <c r="Y94" s="47"/>
      <c r="Z94" s="30"/>
    </row>
    <row r="95" spans="1:27" ht="36">
      <c r="A95" s="541" t="s">
        <v>329</v>
      </c>
      <c r="B95" s="575" t="s">
        <v>330</v>
      </c>
      <c r="C95" s="559" t="s">
        <v>331</v>
      </c>
      <c r="D95" s="574" t="s">
        <v>64</v>
      </c>
      <c r="E95" s="575">
        <v>7986339</v>
      </c>
      <c r="F95" s="555" t="s">
        <v>303</v>
      </c>
      <c r="G95" s="549" t="s">
        <v>90</v>
      </c>
      <c r="H95" s="569" t="s">
        <v>332</v>
      </c>
      <c r="I95" s="21">
        <v>5500</v>
      </c>
      <c r="J95" s="21">
        <v>5000</v>
      </c>
      <c r="K95" s="21">
        <v>5500</v>
      </c>
      <c r="L95" s="22">
        <v>2272.61</v>
      </c>
      <c r="M95" s="21">
        <v>5500</v>
      </c>
      <c r="N95" s="21">
        <v>5000</v>
      </c>
      <c r="O95" s="546"/>
      <c r="P95" s="546"/>
      <c r="Q95" s="579">
        <f t="shared" si="43"/>
        <v>2727.39</v>
      </c>
      <c r="R95" s="579">
        <f t="shared" si="44"/>
        <v>2727.39</v>
      </c>
      <c r="S95" s="579">
        <f t="shared" si="45"/>
        <v>2727.39</v>
      </c>
      <c r="T95" s="500"/>
      <c r="U95" s="500">
        <f t="shared" si="47"/>
        <v>2174.0740000000001</v>
      </c>
      <c r="V95" s="500">
        <f>1922.34+130.037+121.697</f>
        <v>2174.0740000000001</v>
      </c>
      <c r="W95" s="501"/>
      <c r="X95" s="174">
        <f t="shared" si="46"/>
        <v>79.712619024048635</v>
      </c>
      <c r="Y95" s="546"/>
    </row>
    <row r="96" spans="1:27" ht="36">
      <c r="A96" s="37" t="s">
        <v>333</v>
      </c>
      <c r="B96" s="97" t="s">
        <v>334</v>
      </c>
      <c r="C96" s="170" t="s">
        <v>335</v>
      </c>
      <c r="D96" s="89" t="s">
        <v>62</v>
      </c>
      <c r="E96" s="100">
        <v>7985613</v>
      </c>
      <c r="F96" s="78" t="s">
        <v>303</v>
      </c>
      <c r="G96" s="42" t="s">
        <v>90</v>
      </c>
      <c r="H96" s="104" t="s">
        <v>336</v>
      </c>
      <c r="I96" s="96">
        <v>5500</v>
      </c>
      <c r="J96" s="96">
        <v>5000</v>
      </c>
      <c r="K96" s="96">
        <v>5500</v>
      </c>
      <c r="L96" s="90">
        <v>2202.5100000000002</v>
      </c>
      <c r="M96" s="96">
        <v>5500</v>
      </c>
      <c r="N96" s="96">
        <v>5000</v>
      </c>
      <c r="O96" s="45"/>
      <c r="P96" s="45"/>
      <c r="Q96" s="102">
        <f t="shared" si="43"/>
        <v>2797.49</v>
      </c>
      <c r="R96" s="91">
        <f t="shared" si="44"/>
        <v>2797.49</v>
      </c>
      <c r="S96" s="102">
        <f t="shared" si="45"/>
        <v>2797.49</v>
      </c>
      <c r="T96" s="500"/>
      <c r="U96" s="500">
        <f t="shared" si="47"/>
        <v>2506.59</v>
      </c>
      <c r="V96" s="500">
        <v>2506.59</v>
      </c>
      <c r="W96" s="501"/>
      <c r="X96" s="112">
        <f t="shared" si="46"/>
        <v>89.601392677006899</v>
      </c>
      <c r="Y96" s="45"/>
      <c r="Z96" s="27"/>
    </row>
    <row r="97" spans="1:26" ht="36">
      <c r="A97" s="37" t="s">
        <v>337</v>
      </c>
      <c r="B97" s="97" t="s">
        <v>338</v>
      </c>
      <c r="C97" s="170" t="s">
        <v>339</v>
      </c>
      <c r="D97" s="89" t="s">
        <v>65</v>
      </c>
      <c r="E97" s="97">
        <v>7985605</v>
      </c>
      <c r="F97" s="78" t="s">
        <v>303</v>
      </c>
      <c r="G97" s="50" t="s">
        <v>90</v>
      </c>
      <c r="H97" s="95" t="s">
        <v>340</v>
      </c>
      <c r="I97" s="96">
        <v>5500</v>
      </c>
      <c r="J97" s="96">
        <v>5000</v>
      </c>
      <c r="K97" s="96">
        <v>5500</v>
      </c>
      <c r="L97" s="90">
        <v>2299.81</v>
      </c>
      <c r="M97" s="96">
        <v>5500</v>
      </c>
      <c r="N97" s="96">
        <v>5000</v>
      </c>
      <c r="O97" s="45"/>
      <c r="P97" s="45"/>
      <c r="Q97" s="102">
        <f t="shared" si="43"/>
        <v>2700.19</v>
      </c>
      <c r="R97" s="91">
        <f t="shared" si="44"/>
        <v>2700.19</v>
      </c>
      <c r="S97" s="102">
        <f t="shared" si="45"/>
        <v>2700.19</v>
      </c>
      <c r="T97" s="500"/>
      <c r="U97" s="500">
        <f t="shared" si="47"/>
        <v>2146.4899999999998</v>
      </c>
      <c r="V97" s="500">
        <f>2146.49</f>
        <v>2146.4899999999998</v>
      </c>
      <c r="W97" s="501"/>
      <c r="X97" s="112">
        <f t="shared" si="46"/>
        <v>79.494035604901867</v>
      </c>
      <c r="Y97" s="45"/>
      <c r="Z97" s="585"/>
    </row>
    <row r="98" spans="1:26" ht="36">
      <c r="A98" s="37" t="s">
        <v>341</v>
      </c>
      <c r="B98" s="97" t="s">
        <v>342</v>
      </c>
      <c r="C98" s="170" t="s">
        <v>343</v>
      </c>
      <c r="D98" s="89" t="s">
        <v>66</v>
      </c>
      <c r="E98" s="97">
        <v>7986347</v>
      </c>
      <c r="F98" s="78" t="s">
        <v>303</v>
      </c>
      <c r="G98" s="50" t="s">
        <v>90</v>
      </c>
      <c r="H98" s="95" t="s">
        <v>344</v>
      </c>
      <c r="I98" s="96">
        <v>5500</v>
      </c>
      <c r="J98" s="96">
        <v>5000</v>
      </c>
      <c r="K98" s="96">
        <v>5500</v>
      </c>
      <c r="L98" s="90">
        <v>2281.06</v>
      </c>
      <c r="M98" s="96">
        <v>5500</v>
      </c>
      <c r="N98" s="96">
        <v>5000</v>
      </c>
      <c r="O98" s="45"/>
      <c r="P98" s="45"/>
      <c r="Q98" s="102">
        <f t="shared" si="43"/>
        <v>2718.94</v>
      </c>
      <c r="R98" s="91">
        <f t="shared" si="44"/>
        <v>2718.94</v>
      </c>
      <c r="S98" s="102">
        <f t="shared" si="45"/>
        <v>2718.94</v>
      </c>
      <c r="T98" s="500"/>
      <c r="U98" s="500">
        <f t="shared" si="47"/>
        <v>2421.3110000000001</v>
      </c>
      <c r="V98" s="500">
        <v>2421.3110000000001</v>
      </c>
      <c r="W98" s="501"/>
      <c r="X98" s="112">
        <f t="shared" si="46"/>
        <v>89.053491434161842</v>
      </c>
      <c r="Y98" s="45"/>
      <c r="Z98" s="27"/>
    </row>
    <row r="99" spans="1:26" s="165" customFormat="1">
      <c r="A99" s="66" t="s">
        <v>98</v>
      </c>
      <c r="B99" s="47" t="s">
        <v>287</v>
      </c>
      <c r="C99" s="53"/>
      <c r="D99" s="48"/>
      <c r="E99" s="47"/>
      <c r="F99" s="47"/>
      <c r="G99" s="83"/>
      <c r="H99" s="84"/>
      <c r="I99" s="85">
        <f t="shared" ref="I99:W99" si="48">SUM(I100:I100)</f>
        <v>19707.056842176</v>
      </c>
      <c r="J99" s="85">
        <f t="shared" si="48"/>
        <v>17915.506220160001</v>
      </c>
      <c r="K99" s="85">
        <f t="shared" si="48"/>
        <v>0</v>
      </c>
      <c r="L99" s="85">
        <f t="shared" si="48"/>
        <v>0</v>
      </c>
      <c r="M99" s="85">
        <f t="shared" si="48"/>
        <v>19707.056842176</v>
      </c>
      <c r="N99" s="85">
        <f t="shared" si="48"/>
        <v>17915.506220160001</v>
      </c>
      <c r="O99" s="85">
        <f t="shared" si="48"/>
        <v>0</v>
      </c>
      <c r="P99" s="85">
        <f t="shared" si="48"/>
        <v>0</v>
      </c>
      <c r="Q99" s="85">
        <f t="shared" si="48"/>
        <v>6087.4</v>
      </c>
      <c r="R99" s="85">
        <f t="shared" si="48"/>
        <v>5534</v>
      </c>
      <c r="S99" s="85">
        <f t="shared" si="48"/>
        <v>5534</v>
      </c>
      <c r="T99" s="511">
        <f t="shared" si="48"/>
        <v>0</v>
      </c>
      <c r="U99" s="173">
        <f t="shared" si="48"/>
        <v>4894.7579999999998</v>
      </c>
      <c r="V99" s="173">
        <f t="shared" si="48"/>
        <v>4894.7579999999998</v>
      </c>
      <c r="W99" s="502">
        <f t="shared" si="48"/>
        <v>0</v>
      </c>
      <c r="X99" s="522">
        <f t="shared" si="46"/>
        <v>88.448825442717734</v>
      </c>
      <c r="Y99" s="47"/>
      <c r="Z99" s="30"/>
    </row>
    <row r="100" spans="1:26" ht="36">
      <c r="A100" s="37" t="s">
        <v>29</v>
      </c>
      <c r="B100" s="56" t="s">
        <v>345</v>
      </c>
      <c r="C100" s="651" t="s">
        <v>67</v>
      </c>
      <c r="D100" s="63" t="s">
        <v>346</v>
      </c>
      <c r="E100" s="61">
        <v>7994274</v>
      </c>
      <c r="F100" s="61" t="s">
        <v>192</v>
      </c>
      <c r="G100" s="42" t="s">
        <v>294</v>
      </c>
      <c r="H100" s="43" t="s">
        <v>347</v>
      </c>
      <c r="I100" s="96">
        <v>19707.056842176</v>
      </c>
      <c r="J100" s="96">
        <v>17915.506220160001</v>
      </c>
      <c r="K100" s="45"/>
      <c r="L100" s="45"/>
      <c r="M100" s="96">
        <v>19707.056842176</v>
      </c>
      <c r="N100" s="96">
        <v>17915.506220160001</v>
      </c>
      <c r="O100" s="45"/>
      <c r="P100" s="45"/>
      <c r="Q100" s="96">
        <f>R100+(R100*10%)</f>
        <v>6087.4</v>
      </c>
      <c r="R100" s="96">
        <f>S100</f>
        <v>5534</v>
      </c>
      <c r="S100" s="616">
        <f>4928+606</f>
        <v>5534</v>
      </c>
      <c r="T100" s="500"/>
      <c r="U100" s="500">
        <f t="shared" si="47"/>
        <v>4894.7579999999998</v>
      </c>
      <c r="V100" s="500">
        <v>4894.7579999999998</v>
      </c>
      <c r="W100" s="501"/>
      <c r="X100" s="112">
        <f>U100/R100*100</f>
        <v>88.448825442717734</v>
      </c>
      <c r="Y100" s="45"/>
      <c r="Z100" s="540" t="s">
        <v>835</v>
      </c>
    </row>
    <row r="101" spans="1:26">
      <c r="A101" s="86">
        <v>4</v>
      </c>
      <c r="B101" s="93" t="s">
        <v>348</v>
      </c>
      <c r="C101" s="50"/>
      <c r="D101" s="40"/>
      <c r="E101" s="45"/>
      <c r="F101" s="45"/>
      <c r="G101" s="87"/>
      <c r="H101" s="51"/>
      <c r="I101" s="85">
        <f>SUM(I102:I108)</f>
        <v>35038</v>
      </c>
      <c r="J101" s="85">
        <f t="shared" ref="J101:R101" si="49">SUM(J102:J108)</f>
        <v>31859</v>
      </c>
      <c r="K101" s="85">
        <f t="shared" si="49"/>
        <v>35038</v>
      </c>
      <c r="L101" s="85">
        <f t="shared" si="49"/>
        <v>8678</v>
      </c>
      <c r="M101" s="85">
        <f t="shared" si="49"/>
        <v>35038</v>
      </c>
      <c r="N101" s="85">
        <f t="shared" si="49"/>
        <v>31859</v>
      </c>
      <c r="O101" s="85">
        <f t="shared" si="49"/>
        <v>0</v>
      </c>
      <c r="P101" s="85">
        <f t="shared" si="49"/>
        <v>0</v>
      </c>
      <c r="Q101" s="85">
        <f t="shared" si="49"/>
        <v>11633</v>
      </c>
      <c r="R101" s="85">
        <f t="shared" si="49"/>
        <v>11633</v>
      </c>
      <c r="S101" s="85">
        <f>SUM(S102:S108)</f>
        <v>11633</v>
      </c>
      <c r="T101" s="85">
        <f t="shared" ref="T101:W101" si="50">SUM(T102:T108)</f>
        <v>0</v>
      </c>
      <c r="U101" s="511">
        <f t="shared" si="50"/>
        <v>540.48699999999997</v>
      </c>
      <c r="V101" s="511">
        <f t="shared" si="50"/>
        <v>540.48699999999997</v>
      </c>
      <c r="W101" s="511">
        <f t="shared" si="50"/>
        <v>0</v>
      </c>
      <c r="X101" s="111"/>
      <c r="Y101" s="45"/>
      <c r="Z101" s="477"/>
    </row>
    <row r="102" spans="1:26" ht="34.5" customHeight="1">
      <c r="A102" s="89" t="s">
        <v>99</v>
      </c>
      <c r="B102" s="613" t="s">
        <v>830</v>
      </c>
      <c r="C102" s="715" t="s">
        <v>67</v>
      </c>
      <c r="D102" s="63" t="s">
        <v>22</v>
      </c>
      <c r="E102" s="63">
        <v>7970456</v>
      </c>
      <c r="F102" s="63" t="s">
        <v>349</v>
      </c>
      <c r="G102" s="57" t="s">
        <v>94</v>
      </c>
      <c r="H102" s="64" t="s">
        <v>350</v>
      </c>
      <c r="I102" s="96">
        <f>1229+765+765+2556</f>
        <v>5315</v>
      </c>
      <c r="J102" s="96">
        <f>1117+696+696+2324</f>
        <v>4833</v>
      </c>
      <c r="K102" s="96">
        <f>1229+765+765+2556</f>
        <v>5315</v>
      </c>
      <c r="L102" s="96">
        <f>670+696</f>
        <v>1366</v>
      </c>
      <c r="M102" s="96">
        <f>1229+765+765+2556</f>
        <v>5315</v>
      </c>
      <c r="N102" s="96">
        <f>1117+696+696+2324</f>
        <v>4833</v>
      </c>
      <c r="O102" s="45"/>
      <c r="P102" s="45"/>
      <c r="Q102" s="98">
        <f>R102</f>
        <v>1437</v>
      </c>
      <c r="R102" s="96">
        <v>1437</v>
      </c>
      <c r="S102" s="96">
        <v>1437</v>
      </c>
      <c r="T102" s="500"/>
      <c r="U102" s="500">
        <f t="shared" si="47"/>
        <v>0</v>
      </c>
      <c r="V102" s="500"/>
      <c r="W102" s="501"/>
      <c r="X102" s="112">
        <f>U102/R102*100</f>
        <v>0</v>
      </c>
      <c r="Y102" s="45"/>
      <c r="Z102" s="540" t="s">
        <v>817</v>
      </c>
    </row>
    <row r="103" spans="1:26" ht="34.5" customHeight="1">
      <c r="A103" s="89" t="s">
        <v>102</v>
      </c>
      <c r="B103" s="97" t="s">
        <v>351</v>
      </c>
      <c r="C103" s="716"/>
      <c r="D103" s="63" t="s">
        <v>21</v>
      </c>
      <c r="E103" s="63">
        <v>7974807</v>
      </c>
      <c r="F103" s="63" t="s">
        <v>349</v>
      </c>
      <c r="G103" s="57" t="s">
        <v>94</v>
      </c>
      <c r="H103" s="64" t="s">
        <v>352</v>
      </c>
      <c r="I103" s="96">
        <f>983+765+1917</f>
        <v>3665</v>
      </c>
      <c r="J103" s="96">
        <f>894+696+1743</f>
        <v>3333</v>
      </c>
      <c r="K103" s="96">
        <f>983+765+1917</f>
        <v>3665</v>
      </c>
      <c r="L103" s="96">
        <f>696</f>
        <v>696</v>
      </c>
      <c r="M103" s="96">
        <f>983+765+1917</f>
        <v>3665</v>
      </c>
      <c r="N103" s="96">
        <f>894+696+1743</f>
        <v>3333</v>
      </c>
      <c r="O103" s="45"/>
      <c r="P103" s="45"/>
      <c r="Q103" s="98">
        <f t="shared" ref="Q103:Q108" si="51">R103</f>
        <v>1637</v>
      </c>
      <c r="R103" s="96">
        <v>1637</v>
      </c>
      <c r="S103" s="96">
        <v>1637</v>
      </c>
      <c r="T103" s="500"/>
      <c r="U103" s="500">
        <f t="shared" si="47"/>
        <v>0</v>
      </c>
      <c r="V103" s="500"/>
      <c r="W103" s="501"/>
      <c r="X103" s="112">
        <f t="shared" ref="X103:X165" si="52">U103/R103*100</f>
        <v>0</v>
      </c>
      <c r="Y103" s="45"/>
      <c r="Z103" s="540"/>
    </row>
    <row r="104" spans="1:26" ht="34.5" customHeight="1">
      <c r="A104" s="89" t="s">
        <v>103</v>
      </c>
      <c r="B104" s="97" t="s">
        <v>353</v>
      </c>
      <c r="C104" s="716"/>
      <c r="D104" s="63" t="s">
        <v>19</v>
      </c>
      <c r="E104" s="63">
        <v>7971598</v>
      </c>
      <c r="F104" s="63" t="s">
        <v>349</v>
      </c>
      <c r="G104" s="57" t="s">
        <v>94</v>
      </c>
      <c r="H104" s="64" t="s">
        <v>354</v>
      </c>
      <c r="I104" s="96">
        <f>4179+1530+765+2556</f>
        <v>9030</v>
      </c>
      <c r="J104" s="96">
        <f>3799+1391+696+2324</f>
        <v>8210</v>
      </c>
      <c r="K104" s="96">
        <f>4179+1530+765+2556</f>
        <v>9030</v>
      </c>
      <c r="L104" s="96">
        <v>1391</v>
      </c>
      <c r="M104" s="96">
        <f>4179+1530+765+2556</f>
        <v>9030</v>
      </c>
      <c r="N104" s="96">
        <f>3799+1391+696+2324</f>
        <v>8210</v>
      </c>
      <c r="O104" s="45"/>
      <c r="P104" s="45"/>
      <c r="Q104" s="98">
        <f t="shared" si="51"/>
        <v>3105</v>
      </c>
      <c r="R104" s="96">
        <v>3105</v>
      </c>
      <c r="S104" s="96">
        <v>3105</v>
      </c>
      <c r="T104" s="111"/>
      <c r="U104" s="500">
        <f t="shared" si="47"/>
        <v>0</v>
      </c>
      <c r="V104" s="500"/>
      <c r="W104" s="501"/>
      <c r="X104" s="112">
        <f t="shared" si="52"/>
        <v>0</v>
      </c>
      <c r="Y104" s="45"/>
      <c r="Z104" s="540"/>
    </row>
    <row r="105" spans="1:26" ht="34.5" customHeight="1">
      <c r="A105" s="89" t="s">
        <v>104</v>
      </c>
      <c r="B105" s="613" t="s">
        <v>831</v>
      </c>
      <c r="C105" s="716"/>
      <c r="D105" s="63" t="s">
        <v>23</v>
      </c>
      <c r="E105" s="63">
        <v>7970457</v>
      </c>
      <c r="F105" s="63" t="s">
        <v>349</v>
      </c>
      <c r="G105" s="57" t="s">
        <v>94</v>
      </c>
      <c r="H105" s="64" t="s">
        <v>355</v>
      </c>
      <c r="I105" s="96">
        <f>246+765+765+1917</f>
        <v>3693</v>
      </c>
      <c r="J105" s="96">
        <f>223+696+696+1743</f>
        <v>3358</v>
      </c>
      <c r="K105" s="96">
        <f>246+765+765+1917</f>
        <v>3693</v>
      </c>
      <c r="L105" s="96">
        <f>223+696</f>
        <v>919</v>
      </c>
      <c r="M105" s="96">
        <f>246+765+765+1917</f>
        <v>3693</v>
      </c>
      <c r="N105" s="96">
        <f>223+696+696+1743</f>
        <v>3358</v>
      </c>
      <c r="O105" s="45"/>
      <c r="P105" s="45"/>
      <c r="Q105" s="98">
        <f t="shared" si="51"/>
        <v>1135</v>
      </c>
      <c r="R105" s="96">
        <v>1135</v>
      </c>
      <c r="S105" s="96">
        <v>1135</v>
      </c>
      <c r="T105" s="111"/>
      <c r="U105" s="500">
        <f t="shared" si="47"/>
        <v>0</v>
      </c>
      <c r="V105" s="500"/>
      <c r="W105" s="501"/>
      <c r="X105" s="112">
        <f t="shared" si="52"/>
        <v>0</v>
      </c>
      <c r="Y105" s="45"/>
      <c r="Z105" s="540" t="s">
        <v>817</v>
      </c>
    </row>
    <row r="106" spans="1:26" ht="34.5" customHeight="1">
      <c r="A106" s="89" t="s">
        <v>356</v>
      </c>
      <c r="B106" s="97" t="s">
        <v>357</v>
      </c>
      <c r="C106" s="716"/>
      <c r="D106" s="63" t="s">
        <v>358</v>
      </c>
      <c r="E106" s="63">
        <v>7974808</v>
      </c>
      <c r="F106" s="63" t="s">
        <v>349</v>
      </c>
      <c r="G106" s="57" t="s">
        <v>94</v>
      </c>
      <c r="H106" s="64" t="s">
        <v>359</v>
      </c>
      <c r="I106" s="96">
        <f>492+765+765+1917</f>
        <v>3939</v>
      </c>
      <c r="J106" s="96">
        <f>447+696+696+1743</f>
        <v>3582</v>
      </c>
      <c r="K106" s="96">
        <f>492+765+765+1917</f>
        <v>3939</v>
      </c>
      <c r="L106" s="96">
        <f>696</f>
        <v>696</v>
      </c>
      <c r="M106" s="96">
        <f>492+765+765+1917</f>
        <v>3939</v>
      </c>
      <c r="N106" s="96">
        <f>447+696+696+1743</f>
        <v>3582</v>
      </c>
      <c r="O106" s="45"/>
      <c r="P106" s="45"/>
      <c r="Q106" s="98">
        <f t="shared" si="51"/>
        <v>1386</v>
      </c>
      <c r="R106" s="96">
        <v>1386</v>
      </c>
      <c r="S106" s="96">
        <v>1386</v>
      </c>
      <c r="T106" s="111"/>
      <c r="U106" s="500">
        <f t="shared" si="47"/>
        <v>0</v>
      </c>
      <c r="V106" s="500"/>
      <c r="W106" s="501"/>
      <c r="X106" s="112">
        <f t="shared" si="52"/>
        <v>0</v>
      </c>
      <c r="Y106" s="45"/>
      <c r="Z106" s="540"/>
    </row>
    <row r="107" spans="1:26" ht="34.5" customHeight="1">
      <c r="A107" s="89" t="s">
        <v>360</v>
      </c>
      <c r="B107" s="97" t="s">
        <v>361</v>
      </c>
      <c r="C107" s="716"/>
      <c r="D107" s="63" t="s">
        <v>101</v>
      </c>
      <c r="E107" s="63">
        <v>7974806</v>
      </c>
      <c r="F107" s="63" t="s">
        <v>349</v>
      </c>
      <c r="G107" s="57" t="s">
        <v>94</v>
      </c>
      <c r="H107" s="64" t="s">
        <v>362</v>
      </c>
      <c r="I107" s="96">
        <f>492+765+765+1917</f>
        <v>3939</v>
      </c>
      <c r="J107" s="96">
        <f>447+696+696+1743</f>
        <v>3582</v>
      </c>
      <c r="K107" s="96">
        <f>492+765+765+1917</f>
        <v>3939</v>
      </c>
      <c r="L107" s="96">
        <f>447+696</f>
        <v>1143</v>
      </c>
      <c r="M107" s="96">
        <f>492+765+765+1917</f>
        <v>3939</v>
      </c>
      <c r="N107" s="96">
        <f>447+696+696+1743</f>
        <v>3582</v>
      </c>
      <c r="O107" s="45"/>
      <c r="P107" s="45"/>
      <c r="Q107" s="98">
        <f t="shared" si="51"/>
        <v>1439</v>
      </c>
      <c r="R107" s="96">
        <v>1439</v>
      </c>
      <c r="S107" s="96">
        <v>1439</v>
      </c>
      <c r="T107" s="111"/>
      <c r="U107" s="500">
        <f t="shared" si="47"/>
        <v>0</v>
      </c>
      <c r="V107" s="500"/>
      <c r="W107" s="501"/>
      <c r="X107" s="112">
        <f t="shared" si="52"/>
        <v>0</v>
      </c>
      <c r="Y107" s="45"/>
      <c r="Z107" s="540"/>
    </row>
    <row r="108" spans="1:26" ht="21.75" customHeight="1">
      <c r="A108" s="89" t="s">
        <v>363</v>
      </c>
      <c r="B108" s="97" t="s">
        <v>364</v>
      </c>
      <c r="C108" s="717"/>
      <c r="D108" s="63" t="s">
        <v>19</v>
      </c>
      <c r="E108" s="63">
        <v>7982837</v>
      </c>
      <c r="F108" s="63" t="s">
        <v>365</v>
      </c>
      <c r="G108" s="57" t="s">
        <v>94</v>
      </c>
      <c r="H108" s="64" t="s">
        <v>366</v>
      </c>
      <c r="I108" s="96">
        <f>983+4474</f>
        <v>5457</v>
      </c>
      <c r="J108" s="96">
        <f>894+4067</f>
        <v>4961</v>
      </c>
      <c r="K108" s="96">
        <f>983+4474</f>
        <v>5457</v>
      </c>
      <c r="L108" s="96">
        <v>2467</v>
      </c>
      <c r="M108" s="96">
        <f>983+4474</f>
        <v>5457</v>
      </c>
      <c r="N108" s="96">
        <f>894+4067</f>
        <v>4961</v>
      </c>
      <c r="O108" s="45"/>
      <c r="P108" s="45"/>
      <c r="Q108" s="98">
        <f t="shared" si="51"/>
        <v>1494</v>
      </c>
      <c r="R108" s="96">
        <v>1494</v>
      </c>
      <c r="S108" s="96">
        <v>1494</v>
      </c>
      <c r="T108" s="111"/>
      <c r="U108" s="500">
        <f t="shared" si="47"/>
        <v>540.48699999999997</v>
      </c>
      <c r="V108" s="500">
        <v>540.48699999999997</v>
      </c>
      <c r="W108" s="501"/>
      <c r="X108" s="112">
        <f t="shared" si="52"/>
        <v>36.177175368139217</v>
      </c>
      <c r="Y108" s="45"/>
      <c r="Z108" s="27"/>
    </row>
    <row r="109" spans="1:26">
      <c r="A109" s="86">
        <v>5</v>
      </c>
      <c r="B109" s="93" t="s">
        <v>38</v>
      </c>
      <c r="C109" s="172"/>
      <c r="D109" s="52"/>
      <c r="E109" s="82"/>
      <c r="F109" s="82"/>
      <c r="G109" s="106"/>
      <c r="H109" s="51"/>
      <c r="I109" s="80">
        <f>I110+I112</f>
        <v>6767.0887024888889</v>
      </c>
      <c r="J109" s="80">
        <f t="shared" ref="J109:R109" si="53">J110+J112</f>
        <v>6151.8988204444449</v>
      </c>
      <c r="K109" s="80">
        <f t="shared" si="53"/>
        <v>356.16256328888886</v>
      </c>
      <c r="L109" s="80">
        <f t="shared" si="53"/>
        <v>181.78399999999999</v>
      </c>
      <c r="M109" s="80">
        <f t="shared" si="53"/>
        <v>6767.0887024888889</v>
      </c>
      <c r="N109" s="80">
        <f t="shared" si="53"/>
        <v>6151.8988204444449</v>
      </c>
      <c r="O109" s="80">
        <f t="shared" si="53"/>
        <v>0</v>
      </c>
      <c r="P109" s="80">
        <f t="shared" si="53"/>
        <v>0</v>
      </c>
      <c r="Q109" s="80">
        <f t="shared" si="53"/>
        <v>1924.0028383111112</v>
      </c>
      <c r="R109" s="81">
        <f t="shared" si="53"/>
        <v>1762.0025937777777</v>
      </c>
      <c r="S109" s="81">
        <f t="shared" ref="S109:W109" si="54">S110+S112</f>
        <v>1762.0025937777777</v>
      </c>
      <c r="T109" s="81">
        <f t="shared" si="54"/>
        <v>0</v>
      </c>
      <c r="U109" s="503">
        <f>U110+U112</f>
        <v>795.09500000000003</v>
      </c>
      <c r="V109" s="503">
        <f t="shared" si="54"/>
        <v>795.09500000000003</v>
      </c>
      <c r="W109" s="529">
        <f t="shared" si="54"/>
        <v>0</v>
      </c>
      <c r="X109" s="111"/>
      <c r="Y109" s="45"/>
      <c r="Z109" s="27"/>
    </row>
    <row r="110" spans="1:26">
      <c r="A110" s="86" t="s">
        <v>105</v>
      </c>
      <c r="B110" s="93" t="s">
        <v>367</v>
      </c>
      <c r="C110" s="172"/>
      <c r="D110" s="52"/>
      <c r="E110" s="82"/>
      <c r="F110" s="82"/>
      <c r="G110" s="106"/>
      <c r="H110" s="51"/>
      <c r="I110" s="85">
        <f>I111</f>
        <v>5342.4384493333337</v>
      </c>
      <c r="J110" s="85">
        <f t="shared" ref="J110:W110" si="55">J111</f>
        <v>4856.7622266666667</v>
      </c>
      <c r="K110" s="85">
        <f t="shared" si="55"/>
        <v>0</v>
      </c>
      <c r="L110" s="85">
        <f t="shared" si="55"/>
        <v>0</v>
      </c>
      <c r="M110" s="85">
        <f t="shared" si="55"/>
        <v>5342.4384493333337</v>
      </c>
      <c r="N110" s="85">
        <f t="shared" si="55"/>
        <v>4856.7622266666667</v>
      </c>
      <c r="O110" s="85">
        <f t="shared" si="55"/>
        <v>0</v>
      </c>
      <c r="P110" s="85">
        <f t="shared" si="55"/>
        <v>0</v>
      </c>
      <c r="Q110" s="85">
        <f t="shared" si="55"/>
        <v>713.51499999999999</v>
      </c>
      <c r="R110" s="99">
        <f t="shared" si="55"/>
        <v>648.65</v>
      </c>
      <c r="S110" s="99">
        <f>S111</f>
        <v>648.65</v>
      </c>
      <c r="T110" s="99">
        <f t="shared" si="55"/>
        <v>0</v>
      </c>
      <c r="U110" s="173">
        <f t="shared" si="55"/>
        <v>0</v>
      </c>
      <c r="V110" s="173">
        <f t="shared" si="55"/>
        <v>0</v>
      </c>
      <c r="W110" s="510">
        <f t="shared" si="55"/>
        <v>0</v>
      </c>
      <c r="X110" s="112">
        <f t="shared" si="52"/>
        <v>0</v>
      </c>
      <c r="Y110" s="45"/>
      <c r="Z110" s="27"/>
    </row>
    <row r="111" spans="1:26" ht="35.25" customHeight="1">
      <c r="A111" s="89" t="s">
        <v>29</v>
      </c>
      <c r="B111" s="97" t="s">
        <v>832</v>
      </c>
      <c r="C111" s="170" t="s">
        <v>786</v>
      </c>
      <c r="D111" s="63" t="s">
        <v>21</v>
      </c>
      <c r="E111" s="63"/>
      <c r="F111" s="63"/>
      <c r="G111" s="57" t="s">
        <v>294</v>
      </c>
      <c r="H111" s="51"/>
      <c r="I111" s="96">
        <v>5342.4384493333337</v>
      </c>
      <c r="J111" s="96">
        <v>4856.7622266666667</v>
      </c>
      <c r="K111" s="45"/>
      <c r="L111" s="45"/>
      <c r="M111" s="96">
        <v>5342.4384493333337</v>
      </c>
      <c r="N111" s="96">
        <v>4856.7622266666667</v>
      </c>
      <c r="O111" s="45"/>
      <c r="P111" s="45"/>
      <c r="Q111" s="96">
        <f>R111+(R111*10%)</f>
        <v>713.51499999999999</v>
      </c>
      <c r="R111" s="90">
        <v>648.65</v>
      </c>
      <c r="S111" s="90">
        <v>648.65</v>
      </c>
      <c r="T111" s="111"/>
      <c r="U111" s="500">
        <f t="shared" si="47"/>
        <v>0</v>
      </c>
      <c r="V111" s="500"/>
      <c r="W111" s="501"/>
      <c r="X111" s="112">
        <f t="shared" si="52"/>
        <v>0</v>
      </c>
      <c r="Y111" s="45"/>
      <c r="Z111" s="540" t="s">
        <v>817</v>
      </c>
    </row>
    <row r="112" spans="1:26">
      <c r="A112" s="86" t="s">
        <v>368</v>
      </c>
      <c r="B112" s="93" t="s">
        <v>107</v>
      </c>
      <c r="C112" s="50"/>
      <c r="D112" s="40"/>
      <c r="E112" s="45"/>
      <c r="F112" s="45"/>
      <c r="G112" s="87"/>
      <c r="H112" s="51"/>
      <c r="I112" s="85">
        <f>I113+I116</f>
        <v>1424.6502531555554</v>
      </c>
      <c r="J112" s="85">
        <f t="shared" ref="J112:R112" si="56">J113+J116</f>
        <v>1295.1365937777778</v>
      </c>
      <c r="K112" s="85">
        <f t="shared" si="56"/>
        <v>356.16256328888886</v>
      </c>
      <c r="L112" s="85">
        <f t="shared" si="56"/>
        <v>181.78399999999999</v>
      </c>
      <c r="M112" s="85">
        <f t="shared" si="56"/>
        <v>1424.6502531555554</v>
      </c>
      <c r="N112" s="85">
        <f t="shared" si="56"/>
        <v>1295.1365937777778</v>
      </c>
      <c r="O112" s="85">
        <f t="shared" si="56"/>
        <v>0</v>
      </c>
      <c r="P112" s="85">
        <f t="shared" si="56"/>
        <v>0</v>
      </c>
      <c r="Q112" s="85">
        <f t="shared" si="56"/>
        <v>1210.4878383111111</v>
      </c>
      <c r="R112" s="99">
        <f t="shared" si="56"/>
        <v>1113.3525937777777</v>
      </c>
      <c r="S112" s="99">
        <f t="shared" ref="S112:U112" si="57">S113+S116</f>
        <v>1113.3525937777777</v>
      </c>
      <c r="T112" s="99">
        <f t="shared" si="57"/>
        <v>0</v>
      </c>
      <c r="U112" s="173">
        <f t="shared" si="57"/>
        <v>795.09500000000003</v>
      </c>
      <c r="V112" s="173">
        <f>V113+V116</f>
        <v>795.09500000000003</v>
      </c>
      <c r="W112" s="501"/>
      <c r="X112" s="112">
        <f t="shared" si="52"/>
        <v>71.414483106570898</v>
      </c>
      <c r="Y112" s="45"/>
      <c r="Z112" s="27"/>
    </row>
    <row r="113" spans="1:26">
      <c r="A113" s="47" t="s">
        <v>369</v>
      </c>
      <c r="B113" s="47" t="s">
        <v>205</v>
      </c>
      <c r="C113" s="53"/>
      <c r="D113" s="48"/>
      <c r="E113" s="47"/>
      <c r="F113" s="47"/>
      <c r="G113" s="83"/>
      <c r="H113" s="84"/>
      <c r="I113" s="85">
        <f>SUM(I114:I115)</f>
        <v>356.16256328888886</v>
      </c>
      <c r="J113" s="85">
        <f t="shared" ref="J113:R113" si="58">SUM(J114:J115)</f>
        <v>323.78414844444444</v>
      </c>
      <c r="K113" s="85">
        <f t="shared" si="58"/>
        <v>356.16256328888886</v>
      </c>
      <c r="L113" s="85">
        <f t="shared" si="58"/>
        <v>181.78399999999999</v>
      </c>
      <c r="M113" s="85">
        <f t="shared" si="58"/>
        <v>356.16256328888886</v>
      </c>
      <c r="N113" s="85">
        <f t="shared" si="58"/>
        <v>323.78414844444444</v>
      </c>
      <c r="O113" s="85">
        <f t="shared" si="58"/>
        <v>0</v>
      </c>
      <c r="P113" s="85">
        <f t="shared" si="58"/>
        <v>0</v>
      </c>
      <c r="Q113" s="85">
        <f t="shared" si="58"/>
        <v>142.00014844444445</v>
      </c>
      <c r="R113" s="99">
        <f t="shared" si="58"/>
        <v>142.00014844444445</v>
      </c>
      <c r="S113" s="99">
        <f t="shared" ref="S113:T113" si="59">SUM(S114:S115)</f>
        <v>142.00014844444445</v>
      </c>
      <c r="T113" s="99">
        <f t="shared" si="59"/>
        <v>0</v>
      </c>
      <c r="U113" s="173">
        <f>SUM(U114:U115)</f>
        <v>130.12700000000001</v>
      </c>
      <c r="V113" s="173">
        <f>SUM(V114:V115)</f>
        <v>130.12700000000001</v>
      </c>
      <c r="W113" s="502"/>
      <c r="X113" s="112">
        <f t="shared" si="52"/>
        <v>91.638636596855633</v>
      </c>
      <c r="Y113" s="47"/>
      <c r="Z113" s="30"/>
    </row>
    <row r="114" spans="1:26" ht="38.25" customHeight="1">
      <c r="A114" s="105" t="s">
        <v>370</v>
      </c>
      <c r="B114" s="613" t="s">
        <v>371</v>
      </c>
      <c r="C114" s="712" t="s">
        <v>106</v>
      </c>
      <c r="D114" s="63" t="s">
        <v>101</v>
      </c>
      <c r="E114" s="63">
        <v>8006188</v>
      </c>
      <c r="F114" s="78">
        <v>160.161</v>
      </c>
      <c r="G114" s="57" t="s">
        <v>90</v>
      </c>
      <c r="H114" s="64" t="s">
        <v>372</v>
      </c>
      <c r="I114" s="96">
        <v>178.08128164444443</v>
      </c>
      <c r="J114" s="90">
        <v>161.89207422222222</v>
      </c>
      <c r="K114" s="96">
        <v>178.08128164444443</v>
      </c>
      <c r="L114" s="90">
        <v>90.891999999999996</v>
      </c>
      <c r="M114" s="96">
        <v>178.08128164444443</v>
      </c>
      <c r="N114" s="90">
        <v>161.89207422222222</v>
      </c>
      <c r="O114" s="45"/>
      <c r="P114" s="45"/>
      <c r="Q114" s="107">
        <f>R114</f>
        <v>71.000074222222224</v>
      </c>
      <c r="R114" s="90">
        <f>N114-L114</f>
        <v>71.000074222222224</v>
      </c>
      <c r="S114" s="90">
        <f>R114</f>
        <v>71.000074222222224</v>
      </c>
      <c r="T114" s="111"/>
      <c r="U114" s="111">
        <f t="shared" si="47"/>
        <v>71</v>
      </c>
      <c r="V114" s="481">
        <v>71</v>
      </c>
      <c r="W114" s="107"/>
      <c r="X114" s="112">
        <f t="shared" si="52"/>
        <v>99.999895461768119</v>
      </c>
      <c r="Y114" s="45"/>
      <c r="Z114" s="540"/>
    </row>
    <row r="115" spans="1:26" ht="36">
      <c r="A115" s="105" t="s">
        <v>373</v>
      </c>
      <c r="B115" s="97" t="s">
        <v>374</v>
      </c>
      <c r="C115" s="714"/>
      <c r="D115" s="63" t="s">
        <v>17</v>
      </c>
      <c r="E115" s="63">
        <v>8006200</v>
      </c>
      <c r="F115" s="78">
        <v>160.161</v>
      </c>
      <c r="G115" s="57" t="s">
        <v>90</v>
      </c>
      <c r="H115" s="64" t="s">
        <v>375</v>
      </c>
      <c r="I115" s="96">
        <v>178.08128164444443</v>
      </c>
      <c r="J115" s="90">
        <v>161.89207422222222</v>
      </c>
      <c r="K115" s="96">
        <v>178.08128164444443</v>
      </c>
      <c r="L115" s="90">
        <v>90.891999999999996</v>
      </c>
      <c r="M115" s="96">
        <v>178.08128164444443</v>
      </c>
      <c r="N115" s="90">
        <v>161.89207422222222</v>
      </c>
      <c r="O115" s="45"/>
      <c r="P115" s="45"/>
      <c r="Q115" s="107">
        <f>R115</f>
        <v>71.000074222222224</v>
      </c>
      <c r="R115" s="90">
        <f>N115-L115</f>
        <v>71.000074222222224</v>
      </c>
      <c r="S115" s="90">
        <f>R115</f>
        <v>71.000074222222224</v>
      </c>
      <c r="T115" s="111"/>
      <c r="U115" s="111">
        <f t="shared" si="47"/>
        <v>59.127000000000002</v>
      </c>
      <c r="V115" s="481">
        <v>59.127000000000002</v>
      </c>
      <c r="W115" s="107"/>
      <c r="X115" s="112">
        <f t="shared" si="52"/>
        <v>83.277377731943162</v>
      </c>
      <c r="Y115" s="45"/>
      <c r="Z115" s="540"/>
    </row>
    <row r="116" spans="1:26">
      <c r="A116" s="47" t="s">
        <v>376</v>
      </c>
      <c r="B116" s="47" t="s">
        <v>287</v>
      </c>
      <c r="C116" s="53"/>
      <c r="D116" s="48"/>
      <c r="E116" s="47"/>
      <c r="F116" s="47"/>
      <c r="G116" s="83"/>
      <c r="H116" s="84"/>
      <c r="I116" s="85">
        <f>SUM(I117:I122)</f>
        <v>1068.4876898666666</v>
      </c>
      <c r="J116" s="85">
        <f t="shared" ref="J116:R116" si="60">SUM(J117:J122)</f>
        <v>971.35244533333321</v>
      </c>
      <c r="K116" s="85">
        <f t="shared" si="60"/>
        <v>0</v>
      </c>
      <c r="L116" s="85">
        <f t="shared" si="60"/>
        <v>0</v>
      </c>
      <c r="M116" s="85">
        <f t="shared" si="60"/>
        <v>1068.4876898666666</v>
      </c>
      <c r="N116" s="85">
        <f t="shared" si="60"/>
        <v>971.35244533333321</v>
      </c>
      <c r="O116" s="85">
        <f t="shared" si="60"/>
        <v>0</v>
      </c>
      <c r="P116" s="85">
        <f t="shared" si="60"/>
        <v>0</v>
      </c>
      <c r="Q116" s="85">
        <f t="shared" si="60"/>
        <v>1068.4876898666666</v>
      </c>
      <c r="R116" s="99">
        <f t="shared" si="60"/>
        <v>971.35244533333321</v>
      </c>
      <c r="S116" s="99">
        <f>SUM(S117:S122)</f>
        <v>971.35244533333321</v>
      </c>
      <c r="T116" s="99"/>
      <c r="U116" s="99">
        <f t="shared" si="47"/>
        <v>664.96799999999996</v>
      </c>
      <c r="V116" s="477">
        <f>SUM(V117:V122)</f>
        <v>664.96799999999996</v>
      </c>
      <c r="W116" s="488"/>
      <c r="X116" s="112">
        <f t="shared" si="52"/>
        <v>68.457952949488572</v>
      </c>
      <c r="Y116" s="47"/>
      <c r="Z116" s="477"/>
    </row>
    <row r="117" spans="1:26" ht="35.25" customHeight="1">
      <c r="A117" s="105" t="s">
        <v>377</v>
      </c>
      <c r="B117" s="97" t="s">
        <v>378</v>
      </c>
      <c r="C117" s="712" t="s">
        <v>106</v>
      </c>
      <c r="D117" s="63" t="s">
        <v>17</v>
      </c>
      <c r="E117" s="63">
        <v>8006205</v>
      </c>
      <c r="F117" s="78">
        <v>160.161</v>
      </c>
      <c r="G117" s="57">
        <v>2023</v>
      </c>
      <c r="H117" s="64" t="s">
        <v>379</v>
      </c>
      <c r="I117" s="96">
        <v>178.08128164444443</v>
      </c>
      <c r="J117" s="90">
        <v>161.89207422222222</v>
      </c>
      <c r="K117" s="45"/>
      <c r="L117" s="45"/>
      <c r="M117" s="96">
        <v>178.08128164444443</v>
      </c>
      <c r="N117" s="90">
        <v>161.89207422222222</v>
      </c>
      <c r="O117" s="45"/>
      <c r="P117" s="45"/>
      <c r="Q117" s="96">
        <v>178.08128164444443</v>
      </c>
      <c r="R117" s="90">
        <v>161.89207422222222</v>
      </c>
      <c r="S117" s="90">
        <v>161.89207422222222</v>
      </c>
      <c r="T117" s="111"/>
      <c r="U117" s="111">
        <f t="shared" si="47"/>
        <v>116.792</v>
      </c>
      <c r="V117" s="540">
        <f>24+92.792</f>
        <v>116.792</v>
      </c>
      <c r="W117" s="107"/>
      <c r="X117" s="112">
        <f t="shared" si="52"/>
        <v>72.141888700298381</v>
      </c>
      <c r="Y117" s="45"/>
      <c r="Z117" s="540"/>
    </row>
    <row r="118" spans="1:26" ht="36">
      <c r="A118" s="105" t="s">
        <v>380</v>
      </c>
      <c r="B118" s="97" t="s">
        <v>381</v>
      </c>
      <c r="C118" s="713"/>
      <c r="D118" s="63" t="s">
        <v>271</v>
      </c>
      <c r="E118" s="63">
        <v>8006189</v>
      </c>
      <c r="F118" s="78">
        <v>160.161</v>
      </c>
      <c r="G118" s="57">
        <v>2023</v>
      </c>
      <c r="H118" s="64" t="s">
        <v>382</v>
      </c>
      <c r="I118" s="96">
        <v>178.08128164444443</v>
      </c>
      <c r="J118" s="90">
        <v>161.89207422222222</v>
      </c>
      <c r="K118" s="45"/>
      <c r="L118" s="45"/>
      <c r="M118" s="96">
        <v>178.08128164444443</v>
      </c>
      <c r="N118" s="90">
        <v>161.89207422222222</v>
      </c>
      <c r="O118" s="45"/>
      <c r="P118" s="45"/>
      <c r="Q118" s="96">
        <v>178.08128164444443</v>
      </c>
      <c r="R118" s="90">
        <v>161.89207422222222</v>
      </c>
      <c r="S118" s="90">
        <v>161.89207422222222</v>
      </c>
      <c r="T118" s="111"/>
      <c r="U118" s="111">
        <f t="shared" si="47"/>
        <v>109.127</v>
      </c>
      <c r="V118" s="540">
        <v>109.127</v>
      </c>
      <c r="W118" s="107"/>
      <c r="X118" s="112">
        <f t="shared" si="52"/>
        <v>67.40725296422238</v>
      </c>
      <c r="Y118" s="45"/>
      <c r="Z118" s="540"/>
    </row>
    <row r="119" spans="1:26" ht="36">
      <c r="A119" s="105" t="s">
        <v>383</v>
      </c>
      <c r="B119" s="97" t="s">
        <v>384</v>
      </c>
      <c r="C119" s="713"/>
      <c r="D119" s="63" t="s">
        <v>19</v>
      </c>
      <c r="E119" s="63">
        <v>8006198</v>
      </c>
      <c r="F119" s="78">
        <v>160.161</v>
      </c>
      <c r="G119" s="57">
        <v>2023</v>
      </c>
      <c r="H119" s="64" t="s">
        <v>385</v>
      </c>
      <c r="I119" s="96">
        <v>178.08128164444443</v>
      </c>
      <c r="J119" s="90">
        <v>161.89207422222222</v>
      </c>
      <c r="K119" s="45"/>
      <c r="L119" s="45"/>
      <c r="M119" s="96">
        <v>178.08128164444443</v>
      </c>
      <c r="N119" s="90">
        <v>161.89207422222222</v>
      </c>
      <c r="O119" s="45"/>
      <c r="P119" s="45"/>
      <c r="Q119" s="96">
        <v>178.08128164444443</v>
      </c>
      <c r="R119" s="90">
        <v>161.89207422222222</v>
      </c>
      <c r="S119" s="90">
        <v>161.89207422222222</v>
      </c>
      <c r="T119" s="111"/>
      <c r="U119" s="111">
        <f t="shared" si="47"/>
        <v>70.74799999999999</v>
      </c>
      <c r="V119" s="540">
        <f>34.4+3.752+32.596</f>
        <v>70.74799999999999</v>
      </c>
      <c r="W119" s="107"/>
      <c r="X119" s="112">
        <f t="shared" si="52"/>
        <v>43.700718728754616</v>
      </c>
      <c r="Y119" s="45"/>
      <c r="Z119" s="540"/>
    </row>
    <row r="120" spans="1:26" ht="36">
      <c r="A120" s="105" t="s">
        <v>386</v>
      </c>
      <c r="B120" s="97" t="s">
        <v>387</v>
      </c>
      <c r="C120" s="713"/>
      <c r="D120" s="63" t="s">
        <v>19</v>
      </c>
      <c r="E120" s="63">
        <v>8006199</v>
      </c>
      <c r="F120" s="78">
        <v>160.161</v>
      </c>
      <c r="G120" s="57">
        <v>2023</v>
      </c>
      <c r="H120" s="64" t="s">
        <v>388</v>
      </c>
      <c r="I120" s="96">
        <v>178.08128164444443</v>
      </c>
      <c r="J120" s="90">
        <v>161.89207422222222</v>
      </c>
      <c r="K120" s="45"/>
      <c r="L120" s="45"/>
      <c r="M120" s="96">
        <v>178.08128164444443</v>
      </c>
      <c r="N120" s="90">
        <v>161.89207422222222</v>
      </c>
      <c r="O120" s="45"/>
      <c r="P120" s="45"/>
      <c r="Q120" s="96">
        <v>178.08128164444443</v>
      </c>
      <c r="R120" s="90">
        <v>161.89207422222222</v>
      </c>
      <c r="S120" s="90">
        <v>161.89207422222222</v>
      </c>
      <c r="T120" s="111"/>
      <c r="U120" s="111">
        <f t="shared" si="47"/>
        <v>95.12700000000001</v>
      </c>
      <c r="V120" s="540">
        <f>59.127+36</f>
        <v>95.12700000000001</v>
      </c>
      <c r="W120" s="107"/>
      <c r="X120" s="112">
        <f t="shared" si="52"/>
        <v>58.759516459974016</v>
      </c>
      <c r="Y120" s="45"/>
      <c r="Z120" s="540"/>
    </row>
    <row r="121" spans="1:26" ht="36">
      <c r="A121" s="105" t="s">
        <v>389</v>
      </c>
      <c r="B121" s="97" t="s">
        <v>390</v>
      </c>
      <c r="C121" s="713"/>
      <c r="D121" s="63" t="s">
        <v>23</v>
      </c>
      <c r="E121" s="63">
        <v>8006202</v>
      </c>
      <c r="F121" s="78">
        <v>160.161</v>
      </c>
      <c r="G121" s="57">
        <v>2023</v>
      </c>
      <c r="H121" s="64" t="s">
        <v>391</v>
      </c>
      <c r="I121" s="96">
        <v>178.08128164444443</v>
      </c>
      <c r="J121" s="90">
        <v>161.89207422222222</v>
      </c>
      <c r="K121" s="45"/>
      <c r="L121" s="45"/>
      <c r="M121" s="96">
        <v>178.08128164444443</v>
      </c>
      <c r="N121" s="90">
        <v>161.89207422222222</v>
      </c>
      <c r="O121" s="45"/>
      <c r="P121" s="45"/>
      <c r="Q121" s="96">
        <v>178.08128164444443</v>
      </c>
      <c r="R121" s="90">
        <v>161.89207422222222</v>
      </c>
      <c r="S121" s="90">
        <v>161.89207422222222</v>
      </c>
      <c r="T121" s="111"/>
      <c r="U121" s="111">
        <f t="shared" si="47"/>
        <v>126.38200000000001</v>
      </c>
      <c r="V121" s="540">
        <v>126.38200000000001</v>
      </c>
      <c r="W121" s="107"/>
      <c r="X121" s="112">
        <f t="shared" si="52"/>
        <v>78.065588205708522</v>
      </c>
      <c r="Y121" s="45"/>
      <c r="Z121" s="540"/>
    </row>
    <row r="122" spans="1:26" ht="36">
      <c r="A122" s="105" t="s">
        <v>392</v>
      </c>
      <c r="B122" s="97" t="s">
        <v>393</v>
      </c>
      <c r="C122" s="714"/>
      <c r="D122" s="63" t="s">
        <v>100</v>
      </c>
      <c r="E122" s="63">
        <v>8006203</v>
      </c>
      <c r="F122" s="78">
        <v>160.161</v>
      </c>
      <c r="G122" s="57">
        <v>2023</v>
      </c>
      <c r="H122" s="64" t="s">
        <v>394</v>
      </c>
      <c r="I122" s="96">
        <v>178.08128164444443</v>
      </c>
      <c r="J122" s="90">
        <v>161.89207422222222</v>
      </c>
      <c r="K122" s="45"/>
      <c r="L122" s="45"/>
      <c r="M122" s="96">
        <v>178.08128164444443</v>
      </c>
      <c r="N122" s="90">
        <v>161.89207422222222</v>
      </c>
      <c r="O122" s="45"/>
      <c r="P122" s="45"/>
      <c r="Q122" s="96">
        <v>178.08128164444443</v>
      </c>
      <c r="R122" s="90">
        <v>161.89207422222222</v>
      </c>
      <c r="S122" s="90">
        <v>161.89207422222222</v>
      </c>
      <c r="T122" s="111"/>
      <c r="U122" s="111">
        <f t="shared" si="47"/>
        <v>146.792</v>
      </c>
      <c r="V122" s="540">
        <v>146.792</v>
      </c>
      <c r="W122" s="107"/>
      <c r="X122" s="112">
        <f t="shared" si="52"/>
        <v>90.672752637973502</v>
      </c>
      <c r="Y122" s="45"/>
      <c r="Z122" s="540"/>
    </row>
    <row r="123" spans="1:26">
      <c r="A123" s="86">
        <v>6</v>
      </c>
      <c r="B123" s="93" t="s">
        <v>39</v>
      </c>
      <c r="C123" s="172"/>
      <c r="D123" s="52"/>
      <c r="E123" s="82"/>
      <c r="F123" s="82"/>
      <c r="G123" s="106"/>
      <c r="H123" s="51"/>
      <c r="I123" s="85">
        <f>I124</f>
        <v>4222.8999999999996</v>
      </c>
      <c r="J123" s="85">
        <f t="shared" ref="J123:R123" si="61">J124</f>
        <v>3839</v>
      </c>
      <c r="K123" s="85">
        <f t="shared" si="61"/>
        <v>4222.8999999999996</v>
      </c>
      <c r="L123" s="85">
        <f t="shared" si="61"/>
        <v>691</v>
      </c>
      <c r="M123" s="85">
        <f t="shared" si="61"/>
        <v>4222.8999999999996</v>
      </c>
      <c r="N123" s="85">
        <f t="shared" si="61"/>
        <v>3839</v>
      </c>
      <c r="O123" s="85">
        <f t="shared" si="61"/>
        <v>0</v>
      </c>
      <c r="P123" s="85">
        <f t="shared" si="61"/>
        <v>0</v>
      </c>
      <c r="Q123" s="85">
        <f t="shared" si="61"/>
        <v>1366</v>
      </c>
      <c r="R123" s="85">
        <f t="shared" si="61"/>
        <v>1366</v>
      </c>
      <c r="S123" s="85">
        <f>S124</f>
        <v>1366</v>
      </c>
      <c r="T123" s="111"/>
      <c r="U123" s="111">
        <f t="shared" si="47"/>
        <v>0</v>
      </c>
      <c r="V123" s="481"/>
      <c r="W123" s="107"/>
      <c r="X123" s="112">
        <f t="shared" si="52"/>
        <v>0</v>
      </c>
      <c r="Y123" s="45"/>
      <c r="Z123" s="27"/>
    </row>
    <row r="124" spans="1:26" ht="37.5" customHeight="1">
      <c r="A124" s="89" t="s">
        <v>29</v>
      </c>
      <c r="B124" s="97" t="s">
        <v>108</v>
      </c>
      <c r="C124" s="170" t="s">
        <v>786</v>
      </c>
      <c r="D124" s="63" t="s">
        <v>109</v>
      </c>
      <c r="E124" s="56">
        <v>7993434</v>
      </c>
      <c r="F124" s="78" t="s">
        <v>395</v>
      </c>
      <c r="G124" s="103" t="s">
        <v>94</v>
      </c>
      <c r="H124" s="64" t="s">
        <v>396</v>
      </c>
      <c r="I124" s="96">
        <v>4222.8999999999996</v>
      </c>
      <c r="J124" s="96">
        <v>3839</v>
      </c>
      <c r="K124" s="96">
        <v>4222.8999999999996</v>
      </c>
      <c r="L124" s="96">
        <v>691</v>
      </c>
      <c r="M124" s="96">
        <v>4222.8999999999996</v>
      </c>
      <c r="N124" s="96">
        <v>3839</v>
      </c>
      <c r="O124" s="45"/>
      <c r="P124" s="45"/>
      <c r="Q124" s="96">
        <f>R124</f>
        <v>1366</v>
      </c>
      <c r="R124" s="96">
        <v>1366</v>
      </c>
      <c r="S124" s="96">
        <v>1366</v>
      </c>
      <c r="T124" s="111"/>
      <c r="U124" s="111">
        <f t="shared" si="47"/>
        <v>0</v>
      </c>
      <c r="V124" s="111"/>
      <c r="W124" s="107"/>
      <c r="X124" s="112">
        <f t="shared" si="52"/>
        <v>0</v>
      </c>
      <c r="Y124" s="45"/>
      <c r="Z124" s="27"/>
    </row>
    <row r="125" spans="1:26" ht="35.25" customHeight="1">
      <c r="A125" s="444" t="s">
        <v>144</v>
      </c>
      <c r="B125" s="218" t="s">
        <v>713</v>
      </c>
      <c r="C125" s="444"/>
      <c r="D125" s="444"/>
      <c r="E125" s="444"/>
      <c r="F125" s="444"/>
      <c r="G125" s="444"/>
      <c r="H125" s="444"/>
      <c r="I125" s="444"/>
      <c r="J125" s="444"/>
      <c r="K125" s="444"/>
      <c r="L125" s="444"/>
      <c r="M125" s="444"/>
      <c r="N125" s="444"/>
      <c r="O125" s="444"/>
      <c r="P125" s="444"/>
      <c r="Q125" s="444"/>
      <c r="R125" s="445">
        <f t="shared" ref="R125:W125" si="62">R126+R168+R210</f>
        <v>66028.32426400001</v>
      </c>
      <c r="S125" s="445">
        <f t="shared" si="62"/>
        <v>0</v>
      </c>
      <c r="T125" s="445">
        <f t="shared" si="62"/>
        <v>66028.32426400001</v>
      </c>
      <c r="U125" s="445">
        <f t="shared" si="62"/>
        <v>31291.669999999995</v>
      </c>
      <c r="V125" s="482">
        <f t="shared" si="62"/>
        <v>0</v>
      </c>
      <c r="W125" s="491">
        <f t="shared" si="62"/>
        <v>31291.669999999995</v>
      </c>
      <c r="X125" s="445">
        <f t="shared" si="52"/>
        <v>47.391282981659508</v>
      </c>
      <c r="Y125" s="445">
        <f>Y126+Y168+Y210</f>
        <v>0</v>
      </c>
      <c r="Z125" s="2"/>
    </row>
    <row r="126" spans="1:26" s="165" customFormat="1" ht="42.75" customHeight="1">
      <c r="A126" s="291" t="s">
        <v>3</v>
      </c>
      <c r="B126" s="291" t="s">
        <v>73</v>
      </c>
      <c r="C126" s="291"/>
      <c r="D126" s="291"/>
      <c r="E126" s="292"/>
      <c r="F126" s="293"/>
      <c r="G126" s="293"/>
      <c r="H126" s="293"/>
      <c r="I126" s="294"/>
      <c r="J126" s="294"/>
      <c r="K126" s="294"/>
      <c r="L126" s="294"/>
      <c r="M126" s="294"/>
      <c r="N126" s="293"/>
      <c r="O126" s="293"/>
      <c r="P126" s="293"/>
      <c r="Q126" s="293"/>
      <c r="R126" s="297">
        <f t="shared" ref="R126:W126" si="63">R127+R130+R134+R145+R155+R166</f>
        <v>34386.203064000001</v>
      </c>
      <c r="S126" s="297">
        <f t="shared" si="63"/>
        <v>0</v>
      </c>
      <c r="T126" s="297">
        <f t="shared" si="63"/>
        <v>34386.203064000001</v>
      </c>
      <c r="U126" s="297">
        <f t="shared" si="63"/>
        <v>9853.4130000000005</v>
      </c>
      <c r="V126" s="294">
        <f t="shared" si="63"/>
        <v>0</v>
      </c>
      <c r="W126" s="295">
        <f t="shared" si="63"/>
        <v>9853.4130000000005</v>
      </c>
      <c r="X126" s="297">
        <f t="shared" si="52"/>
        <v>28.655135263584391</v>
      </c>
      <c r="Y126" s="297">
        <f>Y127+Y130+Y134+Y145+Y155+Y166</f>
        <v>0</v>
      </c>
    </row>
    <row r="127" spans="1:26" s="165" customFormat="1" ht="22.5" customHeight="1">
      <c r="A127" s="225">
        <v>1</v>
      </c>
      <c r="B127" s="220" t="s">
        <v>37</v>
      </c>
      <c r="C127" s="225"/>
      <c r="D127" s="225"/>
      <c r="E127" s="220"/>
      <c r="F127" s="221"/>
      <c r="G127" s="221"/>
      <c r="H127" s="221"/>
      <c r="I127" s="276"/>
      <c r="J127" s="276"/>
      <c r="K127" s="276"/>
      <c r="L127" s="276"/>
      <c r="M127" s="276"/>
      <c r="N127" s="277"/>
      <c r="O127" s="277"/>
      <c r="P127" s="277"/>
      <c r="Q127" s="277"/>
      <c r="R127" s="285">
        <f>T127</f>
        <v>873.50299999999993</v>
      </c>
      <c r="S127" s="278"/>
      <c r="T127" s="276">
        <f>SUM(T128:T129)</f>
        <v>873.50299999999993</v>
      </c>
      <c r="U127" s="276">
        <f t="shared" ref="U127:V127" si="64">SUM(U128:U129)</f>
        <v>14.643000000000001</v>
      </c>
      <c r="V127" s="276">
        <f t="shared" si="64"/>
        <v>0</v>
      </c>
      <c r="W127" s="492">
        <f>SUM(W128:W129)</f>
        <v>14.643000000000001</v>
      </c>
      <c r="X127" s="112">
        <f t="shared" si="52"/>
        <v>1.6763537160147133</v>
      </c>
      <c r="Y127" s="277"/>
    </row>
    <row r="128" spans="1:26" ht="30">
      <c r="A128" s="279" t="s">
        <v>74</v>
      </c>
      <c r="B128" s="228" t="s">
        <v>87</v>
      </c>
      <c r="C128" s="710" t="s">
        <v>67</v>
      </c>
      <c r="D128" s="230" t="s">
        <v>44</v>
      </c>
      <c r="E128" s="231" t="s">
        <v>448</v>
      </c>
      <c r="F128" s="221"/>
      <c r="G128" s="221"/>
      <c r="H128" s="221"/>
      <c r="I128" s="272"/>
      <c r="J128" s="272"/>
      <c r="K128" s="272"/>
      <c r="L128" s="272"/>
      <c r="M128" s="272"/>
      <c r="N128" s="271"/>
      <c r="O128" s="271"/>
      <c r="P128" s="271"/>
      <c r="Q128" s="271"/>
      <c r="R128" s="284">
        <f t="shared" ref="R128:R186" si="65">T128</f>
        <v>589.26199999999994</v>
      </c>
      <c r="S128" s="273"/>
      <c r="T128" s="272">
        <f>Sheet1!H8</f>
        <v>589.26199999999994</v>
      </c>
      <c r="U128" s="272">
        <f>V128+W128</f>
        <v>7.423</v>
      </c>
      <c r="V128" s="272"/>
      <c r="W128" s="284">
        <v>7.423</v>
      </c>
      <c r="X128" s="112">
        <f t="shared" si="52"/>
        <v>1.2597112998971598</v>
      </c>
      <c r="Y128" s="271"/>
    </row>
    <row r="129" spans="1:26" ht="21" customHeight="1">
      <c r="A129" s="279" t="s">
        <v>80</v>
      </c>
      <c r="B129" s="232" t="s">
        <v>89</v>
      </c>
      <c r="C129" s="710"/>
      <c r="D129" s="230" t="s">
        <v>46</v>
      </c>
      <c r="E129" s="231" t="s">
        <v>449</v>
      </c>
      <c r="F129" s="229"/>
      <c r="G129" s="229"/>
      <c r="H129" s="229"/>
      <c r="I129" s="272"/>
      <c r="J129" s="272"/>
      <c r="K129" s="272"/>
      <c r="L129" s="272"/>
      <c r="M129" s="272"/>
      <c r="N129" s="271"/>
      <c r="O129" s="271"/>
      <c r="P129" s="271"/>
      <c r="Q129" s="271"/>
      <c r="R129" s="284">
        <f t="shared" si="65"/>
        <v>284.24099999999999</v>
      </c>
      <c r="S129" s="273"/>
      <c r="T129" s="284">
        <f>Sheet1!H9</f>
        <v>284.24099999999999</v>
      </c>
      <c r="U129" s="284">
        <f>V129+W129</f>
        <v>7.22</v>
      </c>
      <c r="V129" s="272"/>
      <c r="W129" s="284">
        <v>7.22</v>
      </c>
      <c r="X129" s="284">
        <f t="shared" si="52"/>
        <v>2.5400980154164952</v>
      </c>
      <c r="Y129" s="271"/>
    </row>
    <row r="130" spans="1:26" s="165" customFormat="1">
      <c r="A130" s="226">
        <v>2</v>
      </c>
      <c r="B130" s="233" t="s">
        <v>450</v>
      </c>
      <c r="C130" s="225"/>
      <c r="D130" s="225"/>
      <c r="E130" s="220"/>
      <c r="F130" s="221"/>
      <c r="G130" s="221"/>
      <c r="H130" s="221"/>
      <c r="I130" s="276"/>
      <c r="J130" s="276"/>
      <c r="K130" s="276"/>
      <c r="L130" s="276"/>
      <c r="M130" s="276"/>
      <c r="N130" s="277"/>
      <c r="O130" s="277"/>
      <c r="P130" s="277"/>
      <c r="Q130" s="277"/>
      <c r="R130" s="285">
        <f>T130</f>
        <v>20257.696</v>
      </c>
      <c r="S130" s="278"/>
      <c r="T130" s="276">
        <f>SUM(T131:T133)</f>
        <v>20257.696</v>
      </c>
      <c r="U130" s="276">
        <f t="shared" ref="U130:V130" si="66">SUM(U131:U133)</f>
        <v>633.45600000000002</v>
      </c>
      <c r="V130" s="276">
        <f t="shared" si="66"/>
        <v>0</v>
      </c>
      <c r="W130" s="276">
        <f>SUM(W131:W133)</f>
        <v>633.45600000000002</v>
      </c>
      <c r="X130" s="174">
        <f t="shared" si="52"/>
        <v>3.1269893673989384</v>
      </c>
      <c r="Y130" s="277"/>
    </row>
    <row r="131" spans="1:26" ht="30">
      <c r="A131" s="537" t="s">
        <v>91</v>
      </c>
      <c r="B131" s="602" t="s">
        <v>93</v>
      </c>
      <c r="C131" s="699" t="s">
        <v>67</v>
      </c>
      <c r="D131" s="536" t="s">
        <v>63</v>
      </c>
      <c r="E131" s="231" t="s">
        <v>452</v>
      </c>
      <c r="F131" s="271"/>
      <c r="G131" s="271"/>
      <c r="H131" s="271"/>
      <c r="I131" s="272"/>
      <c r="J131" s="272"/>
      <c r="K131" s="272"/>
      <c r="L131" s="272"/>
      <c r="M131" s="272"/>
      <c r="N131" s="271"/>
      <c r="O131" s="271"/>
      <c r="P131" s="271"/>
      <c r="Q131" s="271"/>
      <c r="R131" s="284">
        <f>T131</f>
        <v>13300.103999999999</v>
      </c>
      <c r="S131" s="273"/>
      <c r="T131" s="617">
        <f>Sheet1!H11+7622</f>
        <v>13300.103999999999</v>
      </c>
      <c r="U131" s="272">
        <f t="shared" ref="U131:U167" si="67">V131+W131</f>
        <v>69.864000000000004</v>
      </c>
      <c r="V131" s="272"/>
      <c r="W131" s="284">
        <v>69.864000000000004</v>
      </c>
      <c r="X131" s="174">
        <f t="shared" si="52"/>
        <v>0.52528912555871743</v>
      </c>
      <c r="Y131" s="271"/>
      <c r="Z131" s="18" t="s">
        <v>818</v>
      </c>
    </row>
    <row r="132" spans="1:26" ht="30">
      <c r="A132" s="538" t="s">
        <v>92</v>
      </c>
      <c r="B132" s="228" t="s">
        <v>96</v>
      </c>
      <c r="C132" s="700"/>
      <c r="D132" s="538" t="s">
        <v>77</v>
      </c>
      <c r="E132" s="231" t="s">
        <v>453</v>
      </c>
      <c r="F132" s="221"/>
      <c r="G132" s="221"/>
      <c r="H132" s="221"/>
      <c r="I132" s="272"/>
      <c r="J132" s="272"/>
      <c r="K132" s="272"/>
      <c r="L132" s="272"/>
      <c r="M132" s="272"/>
      <c r="N132" s="271"/>
      <c r="O132" s="271"/>
      <c r="P132" s="271"/>
      <c r="Q132" s="271"/>
      <c r="R132" s="284">
        <f>T132</f>
        <v>563.5920000000001</v>
      </c>
      <c r="S132" s="273"/>
      <c r="T132" s="272">
        <f>Sheet1!H12</f>
        <v>563.5920000000001</v>
      </c>
      <c r="U132" s="272">
        <f t="shared" si="67"/>
        <v>563.59199999999998</v>
      </c>
      <c r="V132" s="272"/>
      <c r="W132" s="284">
        <v>563.59199999999998</v>
      </c>
      <c r="X132" s="174">
        <f t="shared" si="52"/>
        <v>99.999999999999972</v>
      </c>
      <c r="Y132" s="271"/>
    </row>
    <row r="133" spans="1:26" s="290" customFormat="1" ht="36.75" customHeight="1">
      <c r="A133" s="266" t="s">
        <v>438</v>
      </c>
      <c r="B133" s="246" t="s">
        <v>813</v>
      </c>
      <c r="C133" s="652" t="s">
        <v>814</v>
      </c>
      <c r="D133" s="653" t="s">
        <v>815</v>
      </c>
      <c r="E133" s="603"/>
      <c r="F133" s="243"/>
      <c r="G133" s="243"/>
      <c r="H133" s="243"/>
      <c r="I133" s="286"/>
      <c r="J133" s="286"/>
      <c r="K133" s="286"/>
      <c r="L133" s="286"/>
      <c r="M133" s="286"/>
      <c r="N133" s="287"/>
      <c r="O133" s="287"/>
      <c r="P133" s="287"/>
      <c r="Q133" s="287"/>
      <c r="R133" s="284">
        <f>T133</f>
        <v>6394</v>
      </c>
      <c r="S133" s="289"/>
      <c r="T133" s="617">
        <v>6394</v>
      </c>
      <c r="U133" s="286"/>
      <c r="V133" s="286"/>
      <c r="W133" s="288"/>
      <c r="X133" s="604"/>
      <c r="Y133" s="287"/>
      <c r="Z133" s="290" t="s">
        <v>818</v>
      </c>
    </row>
    <row r="134" spans="1:26" s="165" customFormat="1">
      <c r="A134" s="226">
        <v>3</v>
      </c>
      <c r="B134" s="233" t="s">
        <v>33</v>
      </c>
      <c r="C134" s="225"/>
      <c r="D134" s="225"/>
      <c r="E134" s="220"/>
      <c r="F134" s="221"/>
      <c r="G134" s="221"/>
      <c r="H134" s="221"/>
      <c r="I134" s="276"/>
      <c r="J134" s="276"/>
      <c r="K134" s="276"/>
      <c r="L134" s="276"/>
      <c r="M134" s="276"/>
      <c r="N134" s="277"/>
      <c r="O134" s="277"/>
      <c r="P134" s="277"/>
      <c r="Q134" s="277"/>
      <c r="R134" s="285">
        <f>T134</f>
        <v>8387.3981160000003</v>
      </c>
      <c r="S134" s="278"/>
      <c r="T134" s="276">
        <f>SUM(T135:T144)</f>
        <v>8387.3981160000003</v>
      </c>
      <c r="U134" s="276">
        <f>SUM(U135:U144)</f>
        <v>7290.7710000000006</v>
      </c>
      <c r="V134" s="276">
        <f t="shared" ref="V134:W134" si="68">SUM(V135:V144)</f>
        <v>0</v>
      </c>
      <c r="W134" s="492">
        <f t="shared" si="68"/>
        <v>7290.7710000000006</v>
      </c>
      <c r="X134" s="174">
        <f t="shared" si="52"/>
        <v>86.925300303701476</v>
      </c>
      <c r="Y134" s="277"/>
    </row>
    <row r="135" spans="1:26" ht="30">
      <c r="A135" s="538" t="s">
        <v>97</v>
      </c>
      <c r="B135" s="228" t="s">
        <v>454</v>
      </c>
      <c r="C135" s="538" t="s">
        <v>42</v>
      </c>
      <c r="D135" s="538" t="s">
        <v>42</v>
      </c>
      <c r="E135" s="537" t="s">
        <v>455</v>
      </c>
      <c r="F135" s="229"/>
      <c r="G135" s="229"/>
      <c r="H135" s="229"/>
      <c r="I135" s="272"/>
      <c r="J135" s="272"/>
      <c r="K135" s="272"/>
      <c r="L135" s="272"/>
      <c r="M135" s="272"/>
      <c r="N135" s="271"/>
      <c r="O135" s="271"/>
      <c r="P135" s="271"/>
      <c r="Q135" s="271"/>
      <c r="R135" s="284">
        <f t="shared" si="65"/>
        <v>947.33450000000016</v>
      </c>
      <c r="S135" s="273"/>
      <c r="T135" s="272">
        <f>Sheet1!H14</f>
        <v>947.33450000000016</v>
      </c>
      <c r="U135" s="272">
        <f t="shared" si="67"/>
        <v>947.33399999999995</v>
      </c>
      <c r="V135" s="272"/>
      <c r="W135" s="284">
        <v>947.33399999999995</v>
      </c>
      <c r="X135" s="174">
        <f t="shared" si="52"/>
        <v>99.999947220332402</v>
      </c>
      <c r="Y135" s="271"/>
    </row>
    <row r="136" spans="1:26" ht="30">
      <c r="A136" s="538" t="s">
        <v>98</v>
      </c>
      <c r="B136" s="228" t="s">
        <v>456</v>
      </c>
      <c r="C136" s="538" t="s">
        <v>63</v>
      </c>
      <c r="D136" s="538" t="s">
        <v>63</v>
      </c>
      <c r="E136" s="537" t="s">
        <v>457</v>
      </c>
      <c r="F136" s="229"/>
      <c r="G136" s="229"/>
      <c r="H136" s="229"/>
      <c r="I136" s="272"/>
      <c r="J136" s="272"/>
      <c r="K136" s="272"/>
      <c r="L136" s="272"/>
      <c r="M136" s="272"/>
      <c r="N136" s="271"/>
      <c r="O136" s="271"/>
      <c r="P136" s="271"/>
      <c r="Q136" s="271"/>
      <c r="R136" s="284">
        <f t="shared" si="65"/>
        <v>956.06899999999996</v>
      </c>
      <c r="S136" s="273"/>
      <c r="T136" s="272">
        <f>Sheet1!H15</f>
        <v>956.06899999999996</v>
      </c>
      <c r="U136" s="272">
        <f t="shared" si="67"/>
        <v>0</v>
      </c>
      <c r="V136" s="272"/>
      <c r="W136" s="284"/>
      <c r="X136" s="174">
        <f t="shared" si="52"/>
        <v>0</v>
      </c>
      <c r="Y136" s="271"/>
    </row>
    <row r="137" spans="1:26" ht="30" customHeight="1">
      <c r="A137" s="538" t="s">
        <v>458</v>
      </c>
      <c r="B137" s="228" t="s">
        <v>459</v>
      </c>
      <c r="C137" s="537" t="s">
        <v>44</v>
      </c>
      <c r="D137" s="538" t="s">
        <v>44</v>
      </c>
      <c r="E137" s="537" t="s">
        <v>460</v>
      </c>
      <c r="F137" s="229"/>
      <c r="G137" s="229"/>
      <c r="H137" s="229"/>
      <c r="I137" s="272"/>
      <c r="J137" s="272"/>
      <c r="K137" s="272"/>
      <c r="L137" s="272"/>
      <c r="M137" s="272"/>
      <c r="N137" s="271"/>
      <c r="O137" s="271"/>
      <c r="P137" s="271"/>
      <c r="Q137" s="271"/>
      <c r="R137" s="284">
        <f t="shared" si="65"/>
        <v>1062.9390000000001</v>
      </c>
      <c r="S137" s="273"/>
      <c r="T137" s="272">
        <f>Sheet1!H16</f>
        <v>1062.9390000000001</v>
      </c>
      <c r="U137" s="272">
        <f t="shared" si="67"/>
        <v>0</v>
      </c>
      <c r="V137" s="272"/>
      <c r="W137" s="284"/>
      <c r="X137" s="174">
        <f t="shared" si="52"/>
        <v>0</v>
      </c>
      <c r="Y137" s="271"/>
    </row>
    <row r="138" spans="1:26" ht="30">
      <c r="A138" s="538" t="s">
        <v>461</v>
      </c>
      <c r="B138" s="228" t="s">
        <v>462</v>
      </c>
      <c r="C138" s="537" t="s">
        <v>52</v>
      </c>
      <c r="D138" s="538" t="s">
        <v>52</v>
      </c>
      <c r="E138" s="537" t="s">
        <v>463</v>
      </c>
      <c r="F138" s="229"/>
      <c r="G138" s="229"/>
      <c r="H138" s="229"/>
      <c r="I138" s="272"/>
      <c r="J138" s="272"/>
      <c r="K138" s="272"/>
      <c r="L138" s="272"/>
      <c r="M138" s="272"/>
      <c r="N138" s="271"/>
      <c r="O138" s="271"/>
      <c r="P138" s="271"/>
      <c r="Q138" s="271"/>
      <c r="R138" s="284">
        <f t="shared" si="65"/>
        <v>1060.6602019999998</v>
      </c>
      <c r="S138" s="273"/>
      <c r="T138" s="272">
        <f>Sheet1!H17</f>
        <v>1060.6602019999998</v>
      </c>
      <c r="U138" s="272">
        <f t="shared" si="67"/>
        <v>1060.6600000000001</v>
      </c>
      <c r="V138" s="272"/>
      <c r="W138" s="284">
        <v>1060.6600000000001</v>
      </c>
      <c r="X138" s="174">
        <f t="shared" si="52"/>
        <v>99.999980955257925</v>
      </c>
      <c r="Y138" s="271"/>
    </row>
    <row r="139" spans="1:26" ht="30">
      <c r="A139" s="538" t="s">
        <v>464</v>
      </c>
      <c r="B139" s="228" t="s">
        <v>465</v>
      </c>
      <c r="C139" s="537" t="s">
        <v>51</v>
      </c>
      <c r="D139" s="538" t="s">
        <v>51</v>
      </c>
      <c r="E139" s="537" t="s">
        <v>466</v>
      </c>
      <c r="F139" s="229"/>
      <c r="G139" s="229"/>
      <c r="H139" s="229"/>
      <c r="I139" s="272"/>
      <c r="J139" s="272"/>
      <c r="K139" s="272"/>
      <c r="L139" s="272"/>
      <c r="M139" s="272"/>
      <c r="N139" s="271"/>
      <c r="O139" s="271"/>
      <c r="P139" s="271"/>
      <c r="Q139" s="271"/>
      <c r="R139" s="284">
        <f t="shared" si="65"/>
        <v>51.193182999999863</v>
      </c>
      <c r="S139" s="273"/>
      <c r="T139" s="272">
        <f>Sheet1!H18</f>
        <v>51.193182999999863</v>
      </c>
      <c r="U139" s="272">
        <f t="shared" si="67"/>
        <v>0</v>
      </c>
      <c r="V139" s="272"/>
      <c r="W139" s="284"/>
      <c r="X139" s="174">
        <f t="shared" si="52"/>
        <v>0</v>
      </c>
      <c r="Y139" s="271"/>
    </row>
    <row r="140" spans="1:26" ht="30">
      <c r="A140" s="538" t="s">
        <v>467</v>
      </c>
      <c r="B140" s="228" t="s">
        <v>468</v>
      </c>
      <c r="C140" s="537" t="s">
        <v>46</v>
      </c>
      <c r="D140" s="538" t="s">
        <v>46</v>
      </c>
      <c r="E140" s="537" t="s">
        <v>469</v>
      </c>
      <c r="F140" s="229"/>
      <c r="G140" s="229"/>
      <c r="H140" s="229"/>
      <c r="I140" s="272"/>
      <c r="J140" s="272"/>
      <c r="K140" s="272"/>
      <c r="L140" s="272"/>
      <c r="M140" s="272"/>
      <c r="N140" s="271"/>
      <c r="O140" s="271"/>
      <c r="P140" s="271"/>
      <c r="Q140" s="271"/>
      <c r="R140" s="284">
        <f t="shared" si="65"/>
        <v>112.57851100000062</v>
      </c>
      <c r="S140" s="273"/>
      <c r="T140" s="272">
        <f>Sheet1!H19</f>
        <v>112.57851100000062</v>
      </c>
      <c r="U140" s="272">
        <f t="shared" si="67"/>
        <v>96.153999999999996</v>
      </c>
      <c r="V140" s="272"/>
      <c r="W140" s="284">
        <v>96.153999999999996</v>
      </c>
      <c r="X140" s="174">
        <f t="shared" si="52"/>
        <v>85.410616240962241</v>
      </c>
      <c r="Y140" s="271"/>
    </row>
    <row r="141" spans="1:26" ht="27.75" customHeight="1">
      <c r="A141" s="538" t="s">
        <v>470</v>
      </c>
      <c r="B141" s="228" t="s">
        <v>471</v>
      </c>
      <c r="C141" s="537" t="s">
        <v>64</v>
      </c>
      <c r="D141" s="538" t="s">
        <v>64</v>
      </c>
      <c r="E141" s="537" t="s">
        <v>472</v>
      </c>
      <c r="F141" s="229"/>
      <c r="G141" s="229"/>
      <c r="H141" s="229"/>
      <c r="I141" s="272"/>
      <c r="J141" s="272"/>
      <c r="K141" s="272"/>
      <c r="L141" s="272"/>
      <c r="M141" s="272"/>
      <c r="N141" s="271"/>
      <c r="O141" s="271"/>
      <c r="P141" s="271"/>
      <c r="Q141" s="271"/>
      <c r="R141" s="284">
        <f t="shared" si="65"/>
        <v>1041.8610000000001</v>
      </c>
      <c r="S141" s="273"/>
      <c r="T141" s="272">
        <f>Sheet1!H20</f>
        <v>1041.8610000000001</v>
      </c>
      <c r="U141" s="272">
        <f t="shared" si="67"/>
        <v>1041.8610000000001</v>
      </c>
      <c r="V141" s="272"/>
      <c r="W141" s="284">
        <v>1041.8610000000001</v>
      </c>
      <c r="X141" s="174">
        <f t="shared" si="52"/>
        <v>100</v>
      </c>
      <c r="Y141" s="271"/>
    </row>
    <row r="142" spans="1:26" ht="30">
      <c r="A142" s="538" t="s">
        <v>473</v>
      </c>
      <c r="B142" s="228" t="s">
        <v>474</v>
      </c>
      <c r="C142" s="537" t="s">
        <v>62</v>
      </c>
      <c r="D142" s="538" t="s">
        <v>62</v>
      </c>
      <c r="E142" s="537" t="s">
        <v>475</v>
      </c>
      <c r="F142" s="229"/>
      <c r="G142" s="229"/>
      <c r="H142" s="229"/>
      <c r="I142" s="272"/>
      <c r="J142" s="272"/>
      <c r="K142" s="272"/>
      <c r="L142" s="272"/>
      <c r="M142" s="272"/>
      <c r="N142" s="271"/>
      <c r="O142" s="271"/>
      <c r="P142" s="271"/>
      <c r="Q142" s="271"/>
      <c r="R142" s="284">
        <f t="shared" si="65"/>
        <v>983.59600000000023</v>
      </c>
      <c r="S142" s="273"/>
      <c r="T142" s="272">
        <f>Sheet1!H21</f>
        <v>983.59600000000023</v>
      </c>
      <c r="U142" s="272">
        <f t="shared" si="67"/>
        <v>983.6</v>
      </c>
      <c r="V142" s="272"/>
      <c r="W142" s="284">
        <v>983.6</v>
      </c>
      <c r="X142" s="174">
        <f t="shared" si="52"/>
        <v>100.00040667103158</v>
      </c>
      <c r="Y142" s="271"/>
    </row>
    <row r="143" spans="1:26" ht="30">
      <c r="A143" s="538" t="s">
        <v>476</v>
      </c>
      <c r="B143" s="228" t="s">
        <v>477</v>
      </c>
      <c r="C143" s="537" t="s">
        <v>65</v>
      </c>
      <c r="D143" s="538" t="s">
        <v>65</v>
      </c>
      <c r="E143" s="537" t="s">
        <v>478</v>
      </c>
      <c r="F143" s="229"/>
      <c r="G143" s="229"/>
      <c r="H143" s="229"/>
      <c r="I143" s="272"/>
      <c r="J143" s="272"/>
      <c r="K143" s="272"/>
      <c r="L143" s="272"/>
      <c r="M143" s="272"/>
      <c r="N143" s="271"/>
      <c r="O143" s="271"/>
      <c r="P143" s="271"/>
      <c r="Q143" s="271"/>
      <c r="R143" s="284">
        <f t="shared" si="65"/>
        <v>1124.89456</v>
      </c>
      <c r="S143" s="273"/>
      <c r="T143" s="272">
        <f>Sheet1!H22</f>
        <v>1124.89456</v>
      </c>
      <c r="U143" s="272">
        <f t="shared" si="67"/>
        <v>1124.8900000000001</v>
      </c>
      <c r="V143" s="272"/>
      <c r="W143" s="284">
        <v>1124.8900000000001</v>
      </c>
      <c r="X143" s="174">
        <f t="shared" si="52"/>
        <v>99.999594628673478</v>
      </c>
      <c r="Y143" s="271"/>
    </row>
    <row r="144" spans="1:26" ht="30">
      <c r="A144" s="538" t="s">
        <v>479</v>
      </c>
      <c r="B144" s="228" t="s">
        <v>480</v>
      </c>
      <c r="C144" s="537" t="s">
        <v>66</v>
      </c>
      <c r="D144" s="538" t="s">
        <v>66</v>
      </c>
      <c r="E144" s="537" t="s">
        <v>481</v>
      </c>
      <c r="F144" s="271"/>
      <c r="G144" s="271"/>
      <c r="H144" s="271"/>
      <c r="I144" s="272"/>
      <c r="J144" s="272"/>
      <c r="K144" s="272"/>
      <c r="L144" s="272"/>
      <c r="M144" s="272"/>
      <c r="N144" s="271"/>
      <c r="O144" s="271"/>
      <c r="P144" s="271"/>
      <c r="Q144" s="271"/>
      <c r="R144" s="284">
        <f>T144</f>
        <v>1046.27216</v>
      </c>
      <c r="S144" s="273"/>
      <c r="T144" s="512">
        <f>Sheet1!H23</f>
        <v>1046.27216</v>
      </c>
      <c r="U144" s="272">
        <f>V144+W144</f>
        <v>2036.2719999999999</v>
      </c>
      <c r="V144" s="272"/>
      <c r="W144" s="513">
        <v>2036.2719999999999</v>
      </c>
      <c r="X144" s="174">
        <f t="shared" si="52"/>
        <v>194.62163649656893</v>
      </c>
      <c r="Y144" s="271"/>
    </row>
    <row r="145" spans="1:26" s="165" customFormat="1">
      <c r="A145" s="226">
        <v>4</v>
      </c>
      <c r="B145" s="233" t="s">
        <v>482</v>
      </c>
      <c r="C145" s="225"/>
      <c r="D145" s="225"/>
      <c r="E145" s="220"/>
      <c r="F145" s="221"/>
      <c r="G145" s="221"/>
      <c r="H145" s="221"/>
      <c r="I145" s="276"/>
      <c r="J145" s="276"/>
      <c r="K145" s="276"/>
      <c r="L145" s="276"/>
      <c r="M145" s="276"/>
      <c r="N145" s="277"/>
      <c r="O145" s="277"/>
      <c r="P145" s="277"/>
      <c r="Q145" s="277"/>
      <c r="R145" s="285">
        <f t="shared" si="65"/>
        <v>3418.2260000000001</v>
      </c>
      <c r="S145" s="278"/>
      <c r="T145" s="276">
        <f>SUM(T146:T154)</f>
        <v>3418.2260000000001</v>
      </c>
      <c r="U145" s="276">
        <f>SUM(U146:U154)</f>
        <v>901.98</v>
      </c>
      <c r="V145" s="276">
        <f>SUM(V146:V154)</f>
        <v>0</v>
      </c>
      <c r="W145" s="492">
        <f>SUM(W146:W154)</f>
        <v>901.98</v>
      </c>
      <c r="X145" s="174">
        <f t="shared" si="52"/>
        <v>26.387371695142452</v>
      </c>
      <c r="Y145" s="277"/>
      <c r="Z145" s="18"/>
    </row>
    <row r="146" spans="1:26" ht="15" customHeight="1">
      <c r="A146" s="537" t="s">
        <v>99</v>
      </c>
      <c r="B146" s="244" t="s">
        <v>816</v>
      </c>
      <c r="C146" s="696" t="s">
        <v>67</v>
      </c>
      <c r="D146" s="536" t="s">
        <v>23</v>
      </c>
      <c r="E146" s="231" t="s">
        <v>485</v>
      </c>
      <c r="F146" s="271"/>
      <c r="G146" s="271"/>
      <c r="H146" s="271"/>
      <c r="I146" s="272"/>
      <c r="J146" s="272"/>
      <c r="K146" s="272"/>
      <c r="L146" s="272"/>
      <c r="M146" s="272"/>
      <c r="N146" s="271"/>
      <c r="O146" s="271"/>
      <c r="P146" s="271"/>
      <c r="Q146" s="271"/>
      <c r="R146" s="284">
        <f t="shared" si="65"/>
        <v>140.559</v>
      </c>
      <c r="S146" s="273"/>
      <c r="T146" s="272">
        <f>Sheet1!H25</f>
        <v>140.559</v>
      </c>
      <c r="U146" s="272">
        <f t="shared" si="67"/>
        <v>0</v>
      </c>
      <c r="V146" s="272"/>
      <c r="W146" s="284"/>
      <c r="X146" s="174">
        <f t="shared" si="52"/>
        <v>0</v>
      </c>
      <c r="Y146" s="271"/>
      <c r="Z146" s="18" t="s">
        <v>817</v>
      </c>
    </row>
    <row r="147" spans="1:26">
      <c r="A147" s="537" t="s">
        <v>102</v>
      </c>
      <c r="B147" s="244" t="s">
        <v>820</v>
      </c>
      <c r="C147" s="697"/>
      <c r="D147" s="536" t="s">
        <v>22</v>
      </c>
      <c r="E147" s="231" t="s">
        <v>488</v>
      </c>
      <c r="F147" s="271"/>
      <c r="G147" s="271"/>
      <c r="H147" s="271"/>
      <c r="I147" s="272"/>
      <c r="J147" s="272"/>
      <c r="K147" s="272"/>
      <c r="L147" s="272"/>
      <c r="M147" s="272"/>
      <c r="N147" s="271"/>
      <c r="O147" s="271"/>
      <c r="P147" s="271"/>
      <c r="Q147" s="271"/>
      <c r="R147" s="284">
        <f>T147</f>
        <v>722.21799999999996</v>
      </c>
      <c r="S147" s="273"/>
      <c r="T147" s="618">
        <f>Sheet1!H26+447.65</f>
        <v>722.21799999999996</v>
      </c>
      <c r="U147" s="272">
        <f t="shared" si="67"/>
        <v>0</v>
      </c>
      <c r="V147" s="272"/>
      <c r="W147" s="284"/>
      <c r="X147" s="174">
        <f t="shared" si="52"/>
        <v>0</v>
      </c>
      <c r="Y147" s="271"/>
      <c r="Z147" s="18" t="s">
        <v>819</v>
      </c>
    </row>
    <row r="148" spans="1:26">
      <c r="A148" s="537" t="s">
        <v>103</v>
      </c>
      <c r="B148" s="244" t="s">
        <v>490</v>
      </c>
      <c r="C148" s="697"/>
      <c r="D148" s="536" t="s">
        <v>101</v>
      </c>
      <c r="E148" s="231" t="s">
        <v>491</v>
      </c>
      <c r="F148" s="271"/>
      <c r="G148" s="271"/>
      <c r="H148" s="271"/>
      <c r="I148" s="272"/>
      <c r="J148" s="272"/>
      <c r="K148" s="272"/>
      <c r="L148" s="272"/>
      <c r="M148" s="272"/>
      <c r="N148" s="271"/>
      <c r="O148" s="271"/>
      <c r="P148" s="271"/>
      <c r="Q148" s="271"/>
      <c r="R148" s="284">
        <f t="shared" si="65"/>
        <v>286.221</v>
      </c>
      <c r="S148" s="273"/>
      <c r="T148" s="272">
        <f>Sheet1!H27</f>
        <v>286.221</v>
      </c>
      <c r="U148" s="272">
        <f t="shared" si="67"/>
        <v>0</v>
      </c>
      <c r="V148" s="272"/>
      <c r="W148" s="284"/>
      <c r="X148" s="174">
        <f t="shared" si="52"/>
        <v>0</v>
      </c>
      <c r="Y148" s="271"/>
    </row>
    <row r="149" spans="1:26">
      <c r="A149" s="537" t="s">
        <v>104</v>
      </c>
      <c r="B149" s="244" t="s">
        <v>493</v>
      </c>
      <c r="C149" s="697"/>
      <c r="D149" s="536" t="s">
        <v>19</v>
      </c>
      <c r="E149" s="231" t="s">
        <v>494</v>
      </c>
      <c r="F149" s="271"/>
      <c r="G149" s="271"/>
      <c r="H149" s="271"/>
      <c r="I149" s="272"/>
      <c r="J149" s="272"/>
      <c r="K149" s="272"/>
      <c r="L149" s="272"/>
      <c r="M149" s="272"/>
      <c r="N149" s="271"/>
      <c r="O149" s="271"/>
      <c r="P149" s="271"/>
      <c r="Q149" s="271"/>
      <c r="R149" s="284">
        <f t="shared" si="65"/>
        <v>64.825000000000045</v>
      </c>
      <c r="S149" s="273"/>
      <c r="T149" s="272">
        <f>Sheet1!H28</f>
        <v>64.825000000000045</v>
      </c>
      <c r="U149" s="272">
        <f t="shared" si="67"/>
        <v>46.826000000000001</v>
      </c>
      <c r="V149" s="272"/>
      <c r="W149" s="284">
        <v>46.826000000000001</v>
      </c>
      <c r="X149" s="174">
        <f t="shared" si="52"/>
        <v>72.234477439259493</v>
      </c>
      <c r="Y149" s="271"/>
    </row>
    <row r="150" spans="1:26">
      <c r="A150" s="279" t="s">
        <v>360</v>
      </c>
      <c r="B150" s="244" t="s">
        <v>499</v>
      </c>
      <c r="C150" s="697"/>
      <c r="D150" s="230" t="s">
        <v>100</v>
      </c>
      <c r="E150" s="231" t="s">
        <v>500</v>
      </c>
      <c r="F150" s="271"/>
      <c r="G150" s="271"/>
      <c r="H150" s="271"/>
      <c r="I150" s="272"/>
      <c r="J150" s="272"/>
      <c r="K150" s="272"/>
      <c r="L150" s="272"/>
      <c r="M150" s="272"/>
      <c r="N150" s="271"/>
      <c r="O150" s="271"/>
      <c r="P150" s="271"/>
      <c r="Q150" s="271"/>
      <c r="R150" s="284">
        <f t="shared" si="65"/>
        <v>447.50299999999999</v>
      </c>
      <c r="S150" s="273"/>
      <c r="T150" s="272">
        <f>Sheet1!H30</f>
        <v>447.50299999999999</v>
      </c>
      <c r="U150" s="272">
        <f t="shared" si="67"/>
        <v>0</v>
      </c>
      <c r="V150" s="272"/>
      <c r="W150" s="284"/>
      <c r="X150" s="174">
        <f t="shared" si="52"/>
        <v>0</v>
      </c>
      <c r="Y150" s="271"/>
    </row>
    <row r="151" spans="1:26">
      <c r="A151" s="279" t="s">
        <v>363</v>
      </c>
      <c r="B151" s="244" t="s">
        <v>502</v>
      </c>
      <c r="C151" s="697"/>
      <c r="D151" s="230" t="s">
        <v>23</v>
      </c>
      <c r="E151" s="231" t="s">
        <v>503</v>
      </c>
      <c r="F151" s="271"/>
      <c r="G151" s="271"/>
      <c r="H151" s="271"/>
      <c r="I151" s="272"/>
      <c r="J151" s="272"/>
      <c r="K151" s="272"/>
      <c r="L151" s="272"/>
      <c r="M151" s="272"/>
      <c r="N151" s="271"/>
      <c r="O151" s="271"/>
      <c r="P151" s="271"/>
      <c r="Q151" s="271"/>
      <c r="R151" s="284">
        <f t="shared" si="65"/>
        <v>6.6779999999999973</v>
      </c>
      <c r="S151" s="273"/>
      <c r="T151" s="272">
        <f>Sheet1!H31</f>
        <v>6.6779999999999973</v>
      </c>
      <c r="U151" s="272">
        <f t="shared" si="67"/>
        <v>0</v>
      </c>
      <c r="V151" s="272"/>
      <c r="W151" s="284"/>
      <c r="X151" s="174">
        <f t="shared" si="52"/>
        <v>0</v>
      </c>
      <c r="Y151" s="271"/>
    </row>
    <row r="152" spans="1:26">
      <c r="A152" s="279" t="s">
        <v>714</v>
      </c>
      <c r="B152" s="232" t="s">
        <v>490</v>
      </c>
      <c r="C152" s="697"/>
      <c r="D152" s="235" t="s">
        <v>101</v>
      </c>
      <c r="E152" s="227" t="s">
        <v>505</v>
      </c>
      <c r="F152" s="271"/>
      <c r="G152" s="271"/>
      <c r="H152" s="271"/>
      <c r="I152" s="272"/>
      <c r="J152" s="272"/>
      <c r="K152" s="272"/>
      <c r="L152" s="272"/>
      <c r="M152" s="272"/>
      <c r="N152" s="271"/>
      <c r="O152" s="271"/>
      <c r="P152" s="271"/>
      <c r="Q152" s="271"/>
      <c r="R152" s="284">
        <f t="shared" si="65"/>
        <v>447.59899999999999</v>
      </c>
      <c r="S152" s="273"/>
      <c r="T152" s="272">
        <f>Sheet1!H32</f>
        <v>447.59899999999999</v>
      </c>
      <c r="U152" s="272">
        <f t="shared" si="67"/>
        <v>0</v>
      </c>
      <c r="V152" s="272"/>
      <c r="W152" s="284"/>
      <c r="X152" s="174">
        <f t="shared" si="52"/>
        <v>0</v>
      </c>
      <c r="Y152" s="271"/>
    </row>
    <row r="153" spans="1:26">
      <c r="A153" s="279" t="s">
        <v>715</v>
      </c>
      <c r="B153" s="232" t="s">
        <v>507</v>
      </c>
      <c r="C153" s="697"/>
      <c r="D153" s="235" t="s">
        <v>21</v>
      </c>
      <c r="E153" s="227" t="s">
        <v>508</v>
      </c>
      <c r="F153" s="271"/>
      <c r="G153" s="271"/>
      <c r="H153" s="271"/>
      <c r="I153" s="272"/>
      <c r="J153" s="272"/>
      <c r="K153" s="272"/>
      <c r="L153" s="272"/>
      <c r="M153" s="272"/>
      <c r="N153" s="271"/>
      <c r="O153" s="271"/>
      <c r="P153" s="271"/>
      <c r="Q153" s="271"/>
      <c r="R153" s="284">
        <f t="shared" si="65"/>
        <v>447.46899999999999</v>
      </c>
      <c r="S153" s="273"/>
      <c r="T153" s="272">
        <f>Sheet1!H33</f>
        <v>447.46899999999999</v>
      </c>
      <c r="U153" s="272">
        <f t="shared" si="67"/>
        <v>0</v>
      </c>
      <c r="V153" s="272"/>
      <c r="W153" s="284"/>
      <c r="X153" s="174">
        <f t="shared" si="52"/>
        <v>0</v>
      </c>
      <c r="Y153" s="271"/>
    </row>
    <row r="154" spans="1:26">
      <c r="A154" s="279" t="s">
        <v>716</v>
      </c>
      <c r="B154" s="232" t="s">
        <v>510</v>
      </c>
      <c r="C154" s="698"/>
      <c r="D154" s="235" t="s">
        <v>19</v>
      </c>
      <c r="E154" s="227" t="s">
        <v>511</v>
      </c>
      <c r="F154" s="271"/>
      <c r="G154" s="271"/>
      <c r="H154" s="271"/>
      <c r="I154" s="272"/>
      <c r="J154" s="272"/>
      <c r="K154" s="272"/>
      <c r="L154" s="272"/>
      <c r="M154" s="272"/>
      <c r="N154" s="271"/>
      <c r="O154" s="271"/>
      <c r="P154" s="271"/>
      <c r="Q154" s="271"/>
      <c r="R154" s="284">
        <f t="shared" si="65"/>
        <v>855.154</v>
      </c>
      <c r="S154" s="273"/>
      <c r="T154" s="272">
        <f>Sheet1!H34</f>
        <v>855.154</v>
      </c>
      <c r="U154" s="272">
        <f t="shared" si="67"/>
        <v>855.154</v>
      </c>
      <c r="V154" s="272"/>
      <c r="W154" s="284">
        <v>855.154</v>
      </c>
      <c r="X154" s="174">
        <f t="shared" si="52"/>
        <v>100</v>
      </c>
      <c r="Y154" s="271"/>
    </row>
    <row r="155" spans="1:26" s="165" customFormat="1">
      <c r="A155" s="226">
        <v>5</v>
      </c>
      <c r="B155" s="233" t="s">
        <v>38</v>
      </c>
      <c r="C155" s="225"/>
      <c r="D155" s="225"/>
      <c r="E155" s="220"/>
      <c r="F155" s="221"/>
      <c r="G155" s="221"/>
      <c r="H155" s="221"/>
      <c r="I155" s="276"/>
      <c r="J155" s="276"/>
      <c r="K155" s="276"/>
      <c r="L155" s="276"/>
      <c r="M155" s="276"/>
      <c r="N155" s="277"/>
      <c r="O155" s="277"/>
      <c r="P155" s="277"/>
      <c r="Q155" s="277"/>
      <c r="R155" s="285">
        <f t="shared" si="65"/>
        <v>1315.0280000000002</v>
      </c>
      <c r="S155" s="278"/>
      <c r="T155" s="276">
        <f>T156</f>
        <v>1315.0280000000002</v>
      </c>
      <c r="U155" s="276">
        <f t="shared" ref="U155:W155" si="69">U156</f>
        <v>1012.5630000000001</v>
      </c>
      <c r="V155" s="276">
        <f t="shared" si="69"/>
        <v>0</v>
      </c>
      <c r="W155" s="492">
        <f t="shared" si="69"/>
        <v>1012.5630000000001</v>
      </c>
      <c r="X155" s="174">
        <f t="shared" si="52"/>
        <v>76.999349063289898</v>
      </c>
      <c r="Y155" s="277"/>
    </row>
    <row r="156" spans="1:26" s="165" customFormat="1">
      <c r="A156" s="226"/>
      <c r="B156" s="233" t="s">
        <v>107</v>
      </c>
      <c r="C156" s="225"/>
      <c r="D156" s="225"/>
      <c r="E156" s="220"/>
      <c r="F156" s="221"/>
      <c r="G156" s="221"/>
      <c r="H156" s="221"/>
      <c r="I156" s="276"/>
      <c r="J156" s="276"/>
      <c r="K156" s="276"/>
      <c r="L156" s="276"/>
      <c r="M156" s="276"/>
      <c r="N156" s="277"/>
      <c r="O156" s="277"/>
      <c r="P156" s="277"/>
      <c r="Q156" s="277"/>
      <c r="R156" s="285">
        <f t="shared" si="65"/>
        <v>1315.0280000000002</v>
      </c>
      <c r="S156" s="278"/>
      <c r="T156" s="276">
        <f>SUM(T157:T165)</f>
        <v>1315.0280000000002</v>
      </c>
      <c r="U156" s="276">
        <f t="shared" ref="U156:W156" si="70">SUM(U157:U165)</f>
        <v>1012.5630000000001</v>
      </c>
      <c r="V156" s="276">
        <f t="shared" si="70"/>
        <v>0</v>
      </c>
      <c r="W156" s="492">
        <f t="shared" si="70"/>
        <v>1012.5630000000001</v>
      </c>
      <c r="X156" s="174">
        <f t="shared" si="52"/>
        <v>76.999349063289898</v>
      </c>
      <c r="Y156" s="277"/>
    </row>
    <row r="157" spans="1:26">
      <c r="A157" s="279" t="s">
        <v>105</v>
      </c>
      <c r="B157" s="232" t="s">
        <v>513</v>
      </c>
      <c r="C157" s="711" t="s">
        <v>514</v>
      </c>
      <c r="D157" s="235" t="s">
        <v>24</v>
      </c>
      <c r="E157" s="248" t="s">
        <v>515</v>
      </c>
      <c r="F157" s="271"/>
      <c r="G157" s="271"/>
      <c r="H157" s="271"/>
      <c r="I157" s="272"/>
      <c r="J157" s="272"/>
      <c r="K157" s="272"/>
      <c r="L157" s="272"/>
      <c r="M157" s="272"/>
      <c r="N157" s="271"/>
      <c r="O157" s="271"/>
      <c r="P157" s="271"/>
      <c r="Q157" s="271"/>
      <c r="R157" s="284">
        <f t="shared" si="65"/>
        <v>161.892</v>
      </c>
      <c r="S157" s="273"/>
      <c r="T157" s="272">
        <f>Sheet1!H37</f>
        <v>161.892</v>
      </c>
      <c r="U157" s="272">
        <f t="shared" si="67"/>
        <v>133.12700000000001</v>
      </c>
      <c r="V157" s="272"/>
      <c r="W157" s="584">
        <f>50+24+59.127</f>
        <v>133.12700000000001</v>
      </c>
      <c r="X157" s="174">
        <f>U157/R157*100</f>
        <v>82.231981815037187</v>
      </c>
      <c r="Y157" s="271"/>
      <c r="Z157" s="540"/>
    </row>
    <row r="158" spans="1:26">
      <c r="A158" s="279" t="s">
        <v>368</v>
      </c>
      <c r="B158" s="232" t="s">
        <v>517</v>
      </c>
      <c r="C158" s="711"/>
      <c r="D158" s="235" t="s">
        <v>21</v>
      </c>
      <c r="E158" s="248" t="s">
        <v>518</v>
      </c>
      <c r="F158" s="271"/>
      <c r="G158" s="271"/>
      <c r="H158" s="271"/>
      <c r="I158" s="272"/>
      <c r="J158" s="272"/>
      <c r="K158" s="272"/>
      <c r="L158" s="272"/>
      <c r="M158" s="272"/>
      <c r="N158" s="271"/>
      <c r="O158" s="271"/>
      <c r="P158" s="271"/>
      <c r="Q158" s="271"/>
      <c r="R158" s="284">
        <f t="shared" si="65"/>
        <v>161.892</v>
      </c>
      <c r="S158" s="273"/>
      <c r="T158" s="272">
        <f>Sheet1!H38</f>
        <v>161.892</v>
      </c>
      <c r="U158" s="272">
        <f t="shared" si="67"/>
        <v>124.944</v>
      </c>
      <c r="V158" s="272"/>
      <c r="W158" s="540">
        <f>59.127+15.2+50+0.617</f>
        <v>124.944</v>
      </c>
      <c r="X158" s="112">
        <f t="shared" si="52"/>
        <v>77.177377510933226</v>
      </c>
      <c r="Y158" s="271"/>
      <c r="Z158" s="540"/>
    </row>
    <row r="159" spans="1:26">
      <c r="A159" s="279" t="s">
        <v>717</v>
      </c>
      <c r="B159" s="232" t="s">
        <v>520</v>
      </c>
      <c r="C159" s="711"/>
      <c r="D159" s="235" t="s">
        <v>21</v>
      </c>
      <c r="E159" s="248" t="s">
        <v>521</v>
      </c>
      <c r="F159" s="271"/>
      <c r="G159" s="271"/>
      <c r="H159" s="271"/>
      <c r="I159" s="272"/>
      <c r="J159" s="272"/>
      <c r="K159" s="272"/>
      <c r="L159" s="272"/>
      <c r="M159" s="272"/>
      <c r="N159" s="271"/>
      <c r="O159" s="271"/>
      <c r="P159" s="271"/>
      <c r="Q159" s="271"/>
      <c r="R159" s="284">
        <f t="shared" si="65"/>
        <v>161.892</v>
      </c>
      <c r="S159" s="273"/>
      <c r="T159" s="272">
        <f>Sheet1!H39</f>
        <v>161.892</v>
      </c>
      <c r="U159" s="272">
        <f t="shared" si="67"/>
        <v>124.73200000000001</v>
      </c>
      <c r="V159" s="272"/>
      <c r="W159" s="540">
        <f>50+14.4+59.127+1.205</f>
        <v>124.73200000000001</v>
      </c>
      <c r="X159" s="112">
        <f t="shared" si="52"/>
        <v>77.046426012403344</v>
      </c>
      <c r="Y159" s="271"/>
      <c r="Z159" s="540"/>
    </row>
    <row r="160" spans="1:26">
      <c r="A160" s="279" t="s">
        <v>718</v>
      </c>
      <c r="B160" s="232" t="s">
        <v>523</v>
      </c>
      <c r="C160" s="711"/>
      <c r="D160" s="235" t="s">
        <v>20</v>
      </c>
      <c r="E160" s="248" t="s">
        <v>524</v>
      </c>
      <c r="F160" s="271"/>
      <c r="G160" s="271"/>
      <c r="H160" s="271"/>
      <c r="I160" s="272"/>
      <c r="J160" s="272"/>
      <c r="K160" s="272"/>
      <c r="L160" s="272"/>
      <c r="M160" s="272"/>
      <c r="N160" s="271"/>
      <c r="O160" s="271"/>
      <c r="P160" s="271"/>
      <c r="Q160" s="271"/>
      <c r="R160" s="284">
        <f t="shared" si="65"/>
        <v>161.892</v>
      </c>
      <c r="S160" s="273"/>
      <c r="T160" s="272">
        <f>Sheet1!H40</f>
        <v>161.892</v>
      </c>
      <c r="U160" s="272">
        <f t="shared" si="67"/>
        <v>95.820000000000007</v>
      </c>
      <c r="V160" s="272"/>
      <c r="W160" s="540">
        <f>15.588+28.8+50+1.432</f>
        <v>95.820000000000007</v>
      </c>
      <c r="X160" s="112">
        <f t="shared" si="52"/>
        <v>59.187606552516506</v>
      </c>
      <c r="Y160" s="271"/>
      <c r="Z160" s="540"/>
    </row>
    <row r="161" spans="1:26">
      <c r="A161" s="279" t="s">
        <v>719</v>
      </c>
      <c r="B161" s="232" t="s">
        <v>526</v>
      </c>
      <c r="C161" s="711"/>
      <c r="D161" s="235" t="s">
        <v>22</v>
      </c>
      <c r="E161" s="248" t="s">
        <v>527</v>
      </c>
      <c r="F161" s="271"/>
      <c r="G161" s="271"/>
      <c r="H161" s="271"/>
      <c r="I161" s="272"/>
      <c r="J161" s="272"/>
      <c r="K161" s="272"/>
      <c r="L161" s="272"/>
      <c r="M161" s="272"/>
      <c r="N161" s="271"/>
      <c r="O161" s="271"/>
      <c r="P161" s="271"/>
      <c r="Q161" s="271"/>
      <c r="R161" s="284">
        <f t="shared" si="65"/>
        <v>161.892</v>
      </c>
      <c r="S161" s="273"/>
      <c r="T161" s="272">
        <f>Sheet1!H41</f>
        <v>161.892</v>
      </c>
      <c r="U161" s="272">
        <f t="shared" si="67"/>
        <v>94.704000000000008</v>
      </c>
      <c r="V161" s="272"/>
      <c r="W161" s="540">
        <f>24+20.704+50</f>
        <v>94.704000000000008</v>
      </c>
      <c r="X161" s="112">
        <f t="shared" si="52"/>
        <v>58.498258097991261</v>
      </c>
      <c r="Y161" s="271"/>
      <c r="Z161" s="540"/>
    </row>
    <row r="162" spans="1:26">
      <c r="A162" s="279" t="s">
        <v>720</v>
      </c>
      <c r="B162" s="232" t="s">
        <v>529</v>
      </c>
      <c r="C162" s="711"/>
      <c r="D162" s="235" t="s">
        <v>18</v>
      </c>
      <c r="E162" s="248" t="s">
        <v>530</v>
      </c>
      <c r="F162" s="271"/>
      <c r="G162" s="271"/>
      <c r="H162" s="271"/>
      <c r="I162" s="272"/>
      <c r="J162" s="272"/>
      <c r="K162" s="272"/>
      <c r="L162" s="272"/>
      <c r="M162" s="272"/>
      <c r="N162" s="271"/>
      <c r="O162" s="271"/>
      <c r="P162" s="271"/>
      <c r="Q162" s="271"/>
      <c r="R162" s="284">
        <f t="shared" si="65"/>
        <v>161.892</v>
      </c>
      <c r="S162" s="273"/>
      <c r="T162" s="272">
        <f>Sheet1!H42</f>
        <v>161.892</v>
      </c>
      <c r="U162" s="272">
        <f t="shared" si="67"/>
        <v>148.036</v>
      </c>
      <c r="V162" s="272"/>
      <c r="W162" s="540">
        <f>27.524+24+92.792+3.72</f>
        <v>148.036</v>
      </c>
      <c r="X162" s="112">
        <f t="shared" si="52"/>
        <v>91.441207718726076</v>
      </c>
      <c r="Y162" s="271"/>
      <c r="Z162" s="540"/>
    </row>
    <row r="163" spans="1:26">
      <c r="A163" s="279" t="s">
        <v>721</v>
      </c>
      <c r="B163" s="232" t="s">
        <v>532</v>
      </c>
      <c r="C163" s="711"/>
      <c r="D163" s="235" t="s">
        <v>101</v>
      </c>
      <c r="E163" s="227" t="s">
        <v>533</v>
      </c>
      <c r="F163" s="271"/>
      <c r="G163" s="271"/>
      <c r="H163" s="271"/>
      <c r="I163" s="272"/>
      <c r="J163" s="272"/>
      <c r="K163" s="272"/>
      <c r="L163" s="272"/>
      <c r="M163" s="272"/>
      <c r="N163" s="271"/>
      <c r="O163" s="271"/>
      <c r="P163" s="271"/>
      <c r="Q163" s="271"/>
      <c r="R163" s="284">
        <f t="shared" si="65"/>
        <v>161.892</v>
      </c>
      <c r="S163" s="273"/>
      <c r="T163" s="272">
        <f>Sheet1!H43</f>
        <v>161.892</v>
      </c>
      <c r="U163" s="272">
        <f t="shared" si="67"/>
        <v>148.1</v>
      </c>
      <c r="V163" s="272"/>
      <c r="W163" s="540">
        <f>92.792+24+29.988+1.32</f>
        <v>148.1</v>
      </c>
      <c r="X163" s="112">
        <f t="shared" si="52"/>
        <v>91.480740246584148</v>
      </c>
      <c r="Y163" s="271"/>
      <c r="Z163" s="540"/>
    </row>
    <row r="164" spans="1:26">
      <c r="A164" s="279" t="s">
        <v>722</v>
      </c>
      <c r="B164" s="232" t="s">
        <v>535</v>
      </c>
      <c r="C164" s="711"/>
      <c r="D164" s="235" t="s">
        <v>101</v>
      </c>
      <c r="E164" s="227" t="s">
        <v>536</v>
      </c>
      <c r="F164" s="271"/>
      <c r="G164" s="271"/>
      <c r="H164" s="271"/>
      <c r="I164" s="272"/>
      <c r="J164" s="272"/>
      <c r="K164" s="272"/>
      <c r="L164" s="272"/>
      <c r="M164" s="272"/>
      <c r="N164" s="271"/>
      <c r="O164" s="271"/>
      <c r="P164" s="271"/>
      <c r="Q164" s="271"/>
      <c r="R164" s="284">
        <f t="shared" si="65"/>
        <v>90.891999999999996</v>
      </c>
      <c r="S164" s="273"/>
      <c r="T164" s="272">
        <f>Sheet1!H44</f>
        <v>90.891999999999996</v>
      </c>
      <c r="U164" s="272">
        <f t="shared" si="67"/>
        <v>77.099999999999994</v>
      </c>
      <c r="V164" s="272"/>
      <c r="W164" s="540">
        <f>24+29.988+21.792+1.32</f>
        <v>77.099999999999994</v>
      </c>
      <c r="X164" s="112">
        <f t="shared" si="52"/>
        <v>84.825947278088279</v>
      </c>
      <c r="Y164" s="271"/>
      <c r="Z164" s="540"/>
    </row>
    <row r="165" spans="1:26">
      <c r="A165" s="279" t="s">
        <v>723</v>
      </c>
      <c r="B165" s="232" t="s">
        <v>538</v>
      </c>
      <c r="C165" s="711"/>
      <c r="D165" s="235" t="s">
        <v>17</v>
      </c>
      <c r="E165" s="227" t="s">
        <v>539</v>
      </c>
      <c r="F165" s="271"/>
      <c r="G165" s="271"/>
      <c r="H165" s="271"/>
      <c r="I165" s="272"/>
      <c r="J165" s="272"/>
      <c r="K165" s="272"/>
      <c r="L165" s="272"/>
      <c r="M165" s="272"/>
      <c r="N165" s="271"/>
      <c r="O165" s="271"/>
      <c r="P165" s="271"/>
      <c r="Q165" s="271"/>
      <c r="R165" s="284">
        <f t="shared" si="65"/>
        <v>90.891999999999996</v>
      </c>
      <c r="S165" s="273"/>
      <c r="T165" s="272">
        <f>Sheet1!H45</f>
        <v>90.891999999999996</v>
      </c>
      <c r="U165" s="272">
        <f t="shared" si="67"/>
        <v>66</v>
      </c>
      <c r="V165" s="272"/>
      <c r="W165" s="540">
        <f>50+16</f>
        <v>66</v>
      </c>
      <c r="X165" s="112">
        <f t="shared" si="52"/>
        <v>72.613651366456907</v>
      </c>
      <c r="Y165" s="271"/>
      <c r="Z165" s="540"/>
    </row>
    <row r="166" spans="1:26" s="165" customFormat="1">
      <c r="A166" s="226">
        <v>6</v>
      </c>
      <c r="B166" s="233" t="s">
        <v>39</v>
      </c>
      <c r="C166" s="225"/>
      <c r="D166" s="225"/>
      <c r="E166" s="220"/>
      <c r="F166" s="221"/>
      <c r="G166" s="221"/>
      <c r="H166" s="221"/>
      <c r="I166" s="276"/>
      <c r="J166" s="276"/>
      <c r="K166" s="276"/>
      <c r="L166" s="276"/>
      <c r="M166" s="276"/>
      <c r="N166" s="277"/>
      <c r="O166" s="277"/>
      <c r="P166" s="277"/>
      <c r="Q166" s="277"/>
      <c r="R166" s="285">
        <f t="shared" si="65"/>
        <v>134.35194799999999</v>
      </c>
      <c r="S166" s="278"/>
      <c r="T166" s="276">
        <f>Sheet1!H46</f>
        <v>134.35194799999999</v>
      </c>
      <c r="U166" s="272">
        <f t="shared" si="67"/>
        <v>0</v>
      </c>
      <c r="V166" s="276"/>
      <c r="W166" s="285"/>
      <c r="X166" s="112">
        <f t="shared" ref="X166:X229" si="71">U166/R166*100</f>
        <v>0</v>
      </c>
      <c r="Y166" s="277"/>
    </row>
    <row r="167" spans="1:26" ht="30">
      <c r="A167" s="227" t="s">
        <v>29</v>
      </c>
      <c r="B167" s="232" t="s">
        <v>108</v>
      </c>
      <c r="C167" s="227" t="s">
        <v>514</v>
      </c>
      <c r="D167" s="235" t="s">
        <v>109</v>
      </c>
      <c r="E167" s="248" t="s">
        <v>540</v>
      </c>
      <c r="F167" s="271"/>
      <c r="G167" s="271"/>
      <c r="H167" s="271"/>
      <c r="I167" s="272"/>
      <c r="J167" s="272"/>
      <c r="K167" s="272"/>
      <c r="L167" s="272"/>
      <c r="M167" s="272"/>
      <c r="N167" s="271"/>
      <c r="O167" s="271"/>
      <c r="P167" s="271"/>
      <c r="Q167" s="271"/>
      <c r="R167" s="284">
        <f t="shared" si="65"/>
        <v>134.35194799999999</v>
      </c>
      <c r="S167" s="273"/>
      <c r="T167" s="272">
        <f>Sheet1!H47</f>
        <v>134.35194799999999</v>
      </c>
      <c r="U167" s="272">
        <f t="shared" si="67"/>
        <v>0</v>
      </c>
      <c r="V167" s="272"/>
      <c r="W167" s="284"/>
      <c r="X167" s="112">
        <f t="shared" si="71"/>
        <v>0</v>
      </c>
      <c r="Y167" s="271"/>
    </row>
    <row r="168" spans="1:26" s="165" customFormat="1" ht="27.75" customHeight="1">
      <c r="A168" s="291" t="s">
        <v>541</v>
      </c>
      <c r="B168" s="291" t="s">
        <v>30</v>
      </c>
      <c r="C168" s="291"/>
      <c r="D168" s="291"/>
      <c r="E168" s="292"/>
      <c r="F168" s="297"/>
      <c r="G168" s="293"/>
      <c r="H168" s="293"/>
      <c r="I168" s="294"/>
      <c r="J168" s="294"/>
      <c r="K168" s="294"/>
      <c r="L168" s="294"/>
      <c r="M168" s="294"/>
      <c r="N168" s="293"/>
      <c r="O168" s="293"/>
      <c r="P168" s="293"/>
      <c r="Q168" s="293"/>
      <c r="R168" s="295">
        <f>T168</f>
        <v>22921.552700000007</v>
      </c>
      <c r="S168" s="296"/>
      <c r="T168" s="294">
        <f>Sheet1!H48</f>
        <v>22921.552700000007</v>
      </c>
      <c r="U168" s="294">
        <f>U169</f>
        <v>14618.563999999995</v>
      </c>
      <c r="V168" s="294">
        <f t="shared" ref="V168:Y168" si="72">V169</f>
        <v>0</v>
      </c>
      <c r="W168" s="493">
        <f>W169</f>
        <v>14618.563999999995</v>
      </c>
      <c r="X168" s="294">
        <f t="shared" si="71"/>
        <v>63.776499748204188</v>
      </c>
      <c r="Y168" s="294">
        <f t="shared" si="72"/>
        <v>0</v>
      </c>
    </row>
    <row r="169" spans="1:26" s="165" customFormat="1">
      <c r="A169" s="226">
        <v>1</v>
      </c>
      <c r="B169" s="233" t="s">
        <v>37</v>
      </c>
      <c r="C169" s="225"/>
      <c r="D169" s="225"/>
      <c r="E169" s="220"/>
      <c r="F169" s="221"/>
      <c r="G169" s="221"/>
      <c r="H169" s="221"/>
      <c r="I169" s="276"/>
      <c r="J169" s="276"/>
      <c r="K169" s="276"/>
      <c r="L169" s="276"/>
      <c r="M169" s="276"/>
      <c r="N169" s="277"/>
      <c r="O169" s="277"/>
      <c r="P169" s="277"/>
      <c r="Q169" s="277"/>
      <c r="R169" s="285">
        <f>T169</f>
        <v>22921.552700000007</v>
      </c>
      <c r="S169" s="278"/>
      <c r="T169" s="276">
        <f>SUM(T171:T209)</f>
        <v>22921.552700000007</v>
      </c>
      <c r="U169" s="276">
        <f>SUM(U171:U209)</f>
        <v>14618.563999999995</v>
      </c>
      <c r="V169" s="276">
        <f t="shared" ref="V169:Y169" si="73">SUM(V171:V209)</f>
        <v>0</v>
      </c>
      <c r="W169" s="492">
        <f>SUM(W171:W209)</f>
        <v>14618.563999999995</v>
      </c>
      <c r="X169" s="276">
        <f>U169/R169*100</f>
        <v>63.776499748204188</v>
      </c>
      <c r="Y169" s="276">
        <f t="shared" si="73"/>
        <v>0</v>
      </c>
    </row>
    <row r="170" spans="1:26" s="165" customFormat="1" hidden="1">
      <c r="A170" s="226" t="s">
        <v>74</v>
      </c>
      <c r="B170" s="233" t="s">
        <v>441</v>
      </c>
      <c r="C170" s="225"/>
      <c r="D170" s="225"/>
      <c r="E170" s="220"/>
      <c r="F170" s="221"/>
      <c r="G170" s="221"/>
      <c r="H170" s="221"/>
      <c r="I170" s="276"/>
      <c r="J170" s="276"/>
      <c r="K170" s="276"/>
      <c r="L170" s="276"/>
      <c r="M170" s="276"/>
      <c r="N170" s="277"/>
      <c r="O170" s="277"/>
      <c r="P170" s="277"/>
      <c r="Q170" s="277"/>
      <c r="R170" s="285">
        <f t="shared" si="65"/>
        <v>16613.176199999998</v>
      </c>
      <c r="S170" s="278"/>
      <c r="T170" s="276">
        <f>SUM(T171:T186)</f>
        <v>16613.176199999998</v>
      </c>
      <c r="U170" s="276"/>
      <c r="V170" s="276"/>
      <c r="W170" s="285"/>
      <c r="X170" s="112">
        <f t="shared" si="71"/>
        <v>0</v>
      </c>
      <c r="Y170" s="277"/>
    </row>
    <row r="171" spans="1:26">
      <c r="A171" s="249" t="s">
        <v>36</v>
      </c>
      <c r="B171" s="250" t="s">
        <v>542</v>
      </c>
      <c r="C171" s="695" t="s">
        <v>67</v>
      </c>
      <c r="D171" s="251" t="s">
        <v>62</v>
      </c>
      <c r="E171" s="248" t="s">
        <v>543</v>
      </c>
      <c r="F171" s="271"/>
      <c r="G171" s="271"/>
      <c r="H171" s="271"/>
      <c r="I171" s="272"/>
      <c r="J171" s="272"/>
      <c r="K171" s="272"/>
      <c r="L171" s="272"/>
      <c r="M171" s="272"/>
      <c r="N171" s="271"/>
      <c r="O171" s="271"/>
      <c r="P171" s="271"/>
      <c r="Q171" s="271"/>
      <c r="R171" s="284">
        <f t="shared" si="65"/>
        <v>1218.3000000000002</v>
      </c>
      <c r="S171" s="273"/>
      <c r="T171" s="272">
        <f>Sheet1!H51</f>
        <v>1218.3000000000002</v>
      </c>
      <c r="U171" s="272">
        <f>V171+W171</f>
        <v>1088.096</v>
      </c>
      <c r="V171" s="272"/>
      <c r="W171" s="284">
        <v>1088.096</v>
      </c>
      <c r="X171" s="272">
        <f t="shared" si="71"/>
        <v>89.312648772880237</v>
      </c>
      <c r="Y171" s="271"/>
    </row>
    <row r="172" spans="1:26" ht="15.75" customHeight="1">
      <c r="A172" s="249" t="s">
        <v>57</v>
      </c>
      <c r="B172" s="252" t="s">
        <v>544</v>
      </c>
      <c r="C172" s="695"/>
      <c r="D172" s="701" t="s">
        <v>65</v>
      </c>
      <c r="E172" s="248" t="s">
        <v>545</v>
      </c>
      <c r="F172" s="271"/>
      <c r="G172" s="271"/>
      <c r="H172" s="271"/>
      <c r="I172" s="272"/>
      <c r="J172" s="272"/>
      <c r="K172" s="272"/>
      <c r="L172" s="272"/>
      <c r="M172" s="272"/>
      <c r="N172" s="271"/>
      <c r="O172" s="271"/>
      <c r="P172" s="271"/>
      <c r="Q172" s="271"/>
      <c r="R172" s="284">
        <f t="shared" si="65"/>
        <v>1977.0619999999999</v>
      </c>
      <c r="S172" s="273"/>
      <c r="T172" s="272">
        <f>Sheet1!H52</f>
        <v>1977.0619999999999</v>
      </c>
      <c r="U172" s="272">
        <f t="shared" ref="U172:U209" si="74">V172+W172</f>
        <v>1359.6020000000001</v>
      </c>
      <c r="V172" s="272"/>
      <c r="W172" s="284">
        <v>1359.6020000000001</v>
      </c>
      <c r="X172" s="272">
        <f t="shared" si="71"/>
        <v>68.768809475878868</v>
      </c>
      <c r="Y172" s="271"/>
    </row>
    <row r="173" spans="1:26">
      <c r="A173" s="249" t="s">
        <v>58</v>
      </c>
      <c r="B173" s="601" t="s">
        <v>812</v>
      </c>
      <c r="C173" s="695"/>
      <c r="D173" s="703"/>
      <c r="E173" s="248" t="s">
        <v>547</v>
      </c>
      <c r="F173" s="271"/>
      <c r="G173" s="271"/>
      <c r="H173" s="271"/>
      <c r="I173" s="272"/>
      <c r="J173" s="272"/>
      <c r="K173" s="272"/>
      <c r="L173" s="272"/>
      <c r="M173" s="272"/>
      <c r="N173" s="271"/>
      <c r="O173" s="271"/>
      <c r="P173" s="271"/>
      <c r="Q173" s="271"/>
      <c r="R173" s="284">
        <f t="shared" si="65"/>
        <v>1165.2350000000001</v>
      </c>
      <c r="S173" s="273"/>
      <c r="T173" s="272">
        <f>Sheet1!H53</f>
        <v>1165.2350000000001</v>
      </c>
      <c r="U173" s="272">
        <f t="shared" si="74"/>
        <v>1.5469999999999999</v>
      </c>
      <c r="V173" s="272"/>
      <c r="W173" s="284">
        <v>1.5469999999999999</v>
      </c>
      <c r="X173" s="272">
        <f t="shared" si="71"/>
        <v>0.1327629190678275</v>
      </c>
      <c r="Y173" s="271"/>
    </row>
    <row r="174" spans="1:26">
      <c r="A174" s="249" t="s">
        <v>59</v>
      </c>
      <c r="B174" s="252" t="s">
        <v>53</v>
      </c>
      <c r="C174" s="695"/>
      <c r="D174" s="701" t="s">
        <v>66</v>
      </c>
      <c r="E174" s="248" t="s">
        <v>548</v>
      </c>
      <c r="F174" s="271"/>
      <c r="G174" s="271"/>
      <c r="H174" s="271"/>
      <c r="I174" s="272"/>
      <c r="J174" s="272"/>
      <c r="K174" s="272"/>
      <c r="L174" s="272"/>
      <c r="M174" s="272"/>
      <c r="N174" s="271"/>
      <c r="O174" s="271"/>
      <c r="P174" s="271"/>
      <c r="Q174" s="271"/>
      <c r="R174" s="284">
        <f t="shared" si="65"/>
        <v>2160.835</v>
      </c>
      <c r="S174" s="273"/>
      <c r="T174" s="272">
        <f>Sheet1!H54</f>
        <v>2160.835</v>
      </c>
      <c r="U174" s="272">
        <f t="shared" si="74"/>
        <v>1051.4459999999999</v>
      </c>
      <c r="V174" s="272"/>
      <c r="W174" s="284">
        <v>1051.4459999999999</v>
      </c>
      <c r="X174" s="272">
        <f t="shared" si="71"/>
        <v>48.659245152915418</v>
      </c>
      <c r="Y174" s="271"/>
    </row>
    <row r="175" spans="1:26" ht="30">
      <c r="A175" s="249" t="s">
        <v>60</v>
      </c>
      <c r="B175" s="252" t="s">
        <v>549</v>
      </c>
      <c r="C175" s="695"/>
      <c r="D175" s="703"/>
      <c r="E175" s="248" t="s">
        <v>550</v>
      </c>
      <c r="F175" s="271"/>
      <c r="G175" s="271"/>
      <c r="H175" s="271"/>
      <c r="I175" s="272"/>
      <c r="J175" s="272"/>
      <c r="K175" s="272"/>
      <c r="L175" s="272"/>
      <c r="M175" s="272"/>
      <c r="N175" s="271"/>
      <c r="O175" s="271"/>
      <c r="P175" s="271"/>
      <c r="Q175" s="271"/>
      <c r="R175" s="284">
        <f t="shared" si="65"/>
        <v>55.705999999999904</v>
      </c>
      <c r="S175" s="273"/>
      <c r="T175" s="272">
        <f>Sheet1!H55</f>
        <v>55.705999999999904</v>
      </c>
      <c r="U175" s="272">
        <f t="shared" si="74"/>
        <v>0</v>
      </c>
      <c r="V175" s="272"/>
      <c r="W175" s="284"/>
      <c r="X175" s="272">
        <f t="shared" si="71"/>
        <v>0</v>
      </c>
      <c r="Y175" s="271"/>
    </row>
    <row r="176" spans="1:26" ht="30">
      <c r="A176" s="249" t="s">
        <v>110</v>
      </c>
      <c r="B176" s="252" t="s">
        <v>55</v>
      </c>
      <c r="C176" s="695"/>
      <c r="D176" s="253" t="s">
        <v>42</v>
      </c>
      <c r="E176" s="248" t="s">
        <v>551</v>
      </c>
      <c r="F176" s="271"/>
      <c r="G176" s="271"/>
      <c r="H176" s="271"/>
      <c r="I176" s="272"/>
      <c r="J176" s="272"/>
      <c r="K176" s="272"/>
      <c r="L176" s="272"/>
      <c r="M176" s="272"/>
      <c r="N176" s="271"/>
      <c r="O176" s="271"/>
      <c r="P176" s="271"/>
      <c r="Q176" s="271"/>
      <c r="R176" s="284">
        <f t="shared" si="65"/>
        <v>4149.41</v>
      </c>
      <c r="S176" s="273"/>
      <c r="T176" s="272">
        <f>Sheet1!H56</f>
        <v>4149.41</v>
      </c>
      <c r="U176" s="272">
        <f t="shared" si="74"/>
        <v>1885.817</v>
      </c>
      <c r="V176" s="272"/>
      <c r="W176" s="284">
        <v>1885.817</v>
      </c>
      <c r="X176" s="272">
        <f t="shared" si="71"/>
        <v>45.447834752410586</v>
      </c>
      <c r="Y176" s="271"/>
    </row>
    <row r="177" spans="1:25">
      <c r="A177" s="249" t="s">
        <v>111</v>
      </c>
      <c r="B177" s="252" t="s">
        <v>56</v>
      </c>
      <c r="C177" s="695"/>
      <c r="D177" s="701" t="s">
        <v>45</v>
      </c>
      <c r="E177" s="248" t="s">
        <v>552</v>
      </c>
      <c r="F177" s="271"/>
      <c r="G177" s="271"/>
      <c r="H177" s="271"/>
      <c r="I177" s="272"/>
      <c r="J177" s="272"/>
      <c r="K177" s="272"/>
      <c r="L177" s="272"/>
      <c r="M177" s="272"/>
      <c r="N177" s="271"/>
      <c r="O177" s="271"/>
      <c r="P177" s="271"/>
      <c r="Q177" s="271"/>
      <c r="R177" s="284">
        <f t="shared" si="65"/>
        <v>436.44299999999998</v>
      </c>
      <c r="S177" s="273"/>
      <c r="T177" s="272">
        <f>Sheet1!H57</f>
        <v>436.44299999999998</v>
      </c>
      <c r="U177" s="272">
        <f t="shared" si="74"/>
        <v>50.423000000000002</v>
      </c>
      <c r="V177" s="272"/>
      <c r="W177" s="284">
        <v>50.423000000000002</v>
      </c>
      <c r="X177" s="272">
        <f t="shared" si="71"/>
        <v>11.553169600612224</v>
      </c>
      <c r="Y177" s="271"/>
    </row>
    <row r="178" spans="1:25" ht="38.25" customHeight="1">
      <c r="A178" s="249" t="s">
        <v>112</v>
      </c>
      <c r="B178" s="252" t="s">
        <v>553</v>
      </c>
      <c r="C178" s="695"/>
      <c r="D178" s="703"/>
      <c r="E178" s="248" t="s">
        <v>554</v>
      </c>
      <c r="F178" s="271"/>
      <c r="G178" s="271"/>
      <c r="H178" s="271"/>
      <c r="I178" s="272"/>
      <c r="J178" s="272"/>
      <c r="K178" s="272"/>
      <c r="L178" s="272"/>
      <c r="M178" s="272"/>
      <c r="N178" s="271"/>
      <c r="O178" s="271"/>
      <c r="P178" s="271"/>
      <c r="Q178" s="271"/>
      <c r="R178" s="284">
        <f t="shared" si="65"/>
        <v>45.824999999999818</v>
      </c>
      <c r="S178" s="273"/>
      <c r="T178" s="272">
        <f>Sheet1!H58</f>
        <v>45.824999999999818</v>
      </c>
      <c r="U178" s="272">
        <f t="shared" si="74"/>
        <v>0</v>
      </c>
      <c r="V178" s="272"/>
      <c r="W178" s="284"/>
      <c r="X178" s="272">
        <f t="shared" si="71"/>
        <v>0</v>
      </c>
      <c r="Y178" s="271"/>
    </row>
    <row r="179" spans="1:25" ht="30">
      <c r="A179" s="249" t="s">
        <v>113</v>
      </c>
      <c r="B179" s="254" t="s">
        <v>555</v>
      </c>
      <c r="C179" s="695"/>
      <c r="D179" s="251" t="s">
        <v>44</v>
      </c>
      <c r="E179" s="248" t="s">
        <v>556</v>
      </c>
      <c r="F179" s="271"/>
      <c r="G179" s="271"/>
      <c r="H179" s="271"/>
      <c r="I179" s="272"/>
      <c r="J179" s="272"/>
      <c r="K179" s="272"/>
      <c r="L179" s="272"/>
      <c r="M179" s="272"/>
      <c r="N179" s="271"/>
      <c r="O179" s="271"/>
      <c r="P179" s="271"/>
      <c r="Q179" s="271"/>
      <c r="R179" s="284">
        <f t="shared" si="65"/>
        <v>381.18200000000002</v>
      </c>
      <c r="S179" s="273"/>
      <c r="T179" s="272">
        <f>Sheet1!H59</f>
        <v>381.18200000000002</v>
      </c>
      <c r="U179" s="272">
        <f t="shared" si="74"/>
        <v>359.36900000000003</v>
      </c>
      <c r="V179" s="272"/>
      <c r="W179" s="284">
        <v>359.36900000000003</v>
      </c>
      <c r="X179" s="272">
        <f t="shared" si="71"/>
        <v>94.277536714745196</v>
      </c>
      <c r="Y179" s="271"/>
    </row>
    <row r="180" spans="1:25">
      <c r="A180" s="249" t="s">
        <v>114</v>
      </c>
      <c r="B180" s="252" t="s">
        <v>557</v>
      </c>
      <c r="C180" s="695"/>
      <c r="D180" s="535" t="s">
        <v>558</v>
      </c>
      <c r="E180" s="248" t="s">
        <v>559</v>
      </c>
      <c r="F180" s="271"/>
      <c r="G180" s="271"/>
      <c r="H180" s="271"/>
      <c r="I180" s="272"/>
      <c r="J180" s="272"/>
      <c r="K180" s="272"/>
      <c r="L180" s="272"/>
      <c r="M180" s="272"/>
      <c r="N180" s="271"/>
      <c r="O180" s="271"/>
      <c r="P180" s="271"/>
      <c r="Q180" s="271"/>
      <c r="R180" s="284">
        <f t="shared" si="65"/>
        <v>744.30200000000013</v>
      </c>
      <c r="S180" s="273"/>
      <c r="T180" s="272">
        <f>Sheet1!H60</f>
        <v>744.30200000000013</v>
      </c>
      <c r="U180" s="272">
        <f t="shared" si="74"/>
        <v>744.30200000000002</v>
      </c>
      <c r="V180" s="272"/>
      <c r="W180" s="284">
        <v>744.30200000000002</v>
      </c>
      <c r="X180" s="174">
        <f t="shared" si="71"/>
        <v>99.999999999999986</v>
      </c>
      <c r="Y180" s="271"/>
    </row>
    <row r="181" spans="1:25">
      <c r="A181" s="249" t="s">
        <v>115</v>
      </c>
      <c r="B181" s="252" t="s">
        <v>560</v>
      </c>
      <c r="C181" s="695"/>
      <c r="D181" s="535" t="s">
        <v>788</v>
      </c>
      <c r="E181" s="248" t="s">
        <v>561</v>
      </c>
      <c r="F181" s="271"/>
      <c r="G181" s="271"/>
      <c r="H181" s="271"/>
      <c r="I181" s="272"/>
      <c r="J181" s="272"/>
      <c r="K181" s="272"/>
      <c r="L181" s="272"/>
      <c r="M181" s="272"/>
      <c r="N181" s="271"/>
      <c r="O181" s="271"/>
      <c r="P181" s="271"/>
      <c r="Q181" s="271"/>
      <c r="R181" s="284">
        <f t="shared" si="65"/>
        <v>551.45299999999997</v>
      </c>
      <c r="S181" s="273"/>
      <c r="T181" s="272">
        <f>Sheet1!H61</f>
        <v>551.45299999999997</v>
      </c>
      <c r="U181" s="272">
        <f t="shared" si="74"/>
        <v>465.96</v>
      </c>
      <c r="V181" s="272"/>
      <c r="W181" s="284">
        <v>465.96</v>
      </c>
      <c r="X181" s="174">
        <f t="shared" si="71"/>
        <v>84.496774883806964</v>
      </c>
      <c r="Y181" s="271"/>
    </row>
    <row r="182" spans="1:25">
      <c r="A182" s="249" t="s">
        <v>116</v>
      </c>
      <c r="B182" s="252" t="s">
        <v>562</v>
      </c>
      <c r="C182" s="695"/>
      <c r="D182" s="701" t="s">
        <v>63</v>
      </c>
      <c r="E182" s="248" t="s">
        <v>563</v>
      </c>
      <c r="F182" s="271"/>
      <c r="G182" s="271"/>
      <c r="H182" s="271"/>
      <c r="I182" s="272"/>
      <c r="J182" s="272"/>
      <c r="K182" s="272"/>
      <c r="L182" s="272"/>
      <c r="M182" s="272"/>
      <c r="N182" s="271"/>
      <c r="O182" s="271"/>
      <c r="P182" s="271"/>
      <c r="Q182" s="271"/>
      <c r="R182" s="284">
        <f t="shared" si="65"/>
        <v>32.412199999999757</v>
      </c>
      <c r="S182" s="273"/>
      <c r="T182" s="272">
        <f>Sheet1!H62</f>
        <v>32.412199999999757</v>
      </c>
      <c r="U182" s="272">
        <f t="shared" si="74"/>
        <v>32</v>
      </c>
      <c r="V182" s="272"/>
      <c r="W182" s="284">
        <v>32</v>
      </c>
      <c r="X182" s="174">
        <f t="shared" si="71"/>
        <v>98.72825664410388</v>
      </c>
      <c r="Y182" s="271"/>
    </row>
    <row r="183" spans="1:25">
      <c r="A183" s="249" t="s">
        <v>117</v>
      </c>
      <c r="B183" s="255" t="s">
        <v>118</v>
      </c>
      <c r="C183" s="695"/>
      <c r="D183" s="703"/>
      <c r="E183" s="248" t="s">
        <v>564</v>
      </c>
      <c r="F183" s="271"/>
      <c r="G183" s="271"/>
      <c r="H183" s="271"/>
      <c r="I183" s="272"/>
      <c r="J183" s="272"/>
      <c r="K183" s="272"/>
      <c r="L183" s="272"/>
      <c r="M183" s="272"/>
      <c r="N183" s="271"/>
      <c r="O183" s="271"/>
      <c r="P183" s="271"/>
      <c r="Q183" s="271"/>
      <c r="R183" s="284">
        <f t="shared" si="65"/>
        <v>1182.579</v>
      </c>
      <c r="S183" s="273"/>
      <c r="T183" s="272">
        <f>Sheet1!H63</f>
        <v>1182.579</v>
      </c>
      <c r="U183" s="272">
        <f t="shared" si="74"/>
        <v>0</v>
      </c>
      <c r="V183" s="272"/>
      <c r="W183" s="284"/>
      <c r="X183" s="174">
        <f t="shared" si="71"/>
        <v>0</v>
      </c>
      <c r="Y183" s="271"/>
    </row>
    <row r="184" spans="1:25" ht="18.75" customHeight="1">
      <c r="A184" s="249" t="s">
        <v>119</v>
      </c>
      <c r="B184" s="250" t="s">
        <v>54</v>
      </c>
      <c r="C184" s="695"/>
      <c r="D184" s="706" t="s">
        <v>63</v>
      </c>
      <c r="E184" s="248" t="s">
        <v>565</v>
      </c>
      <c r="F184" s="271"/>
      <c r="G184" s="271"/>
      <c r="H184" s="271"/>
      <c r="I184" s="272"/>
      <c r="J184" s="272"/>
      <c r="K184" s="272"/>
      <c r="L184" s="272"/>
      <c r="M184" s="272"/>
      <c r="N184" s="271"/>
      <c r="O184" s="271"/>
      <c r="P184" s="271"/>
      <c r="Q184" s="271"/>
      <c r="R184" s="284">
        <f t="shared" si="65"/>
        <v>989.79</v>
      </c>
      <c r="S184" s="273"/>
      <c r="T184" s="272">
        <f>Sheet1!H64</f>
        <v>989.79</v>
      </c>
      <c r="U184" s="272">
        <f t="shared" si="74"/>
        <v>959.27499999999998</v>
      </c>
      <c r="V184" s="272"/>
      <c r="W184" s="284">
        <v>959.27499999999998</v>
      </c>
      <c r="X184" s="174">
        <f t="shared" si="71"/>
        <v>96.91702280281676</v>
      </c>
      <c r="Y184" s="271"/>
    </row>
    <row r="185" spans="1:25" ht="18.75" customHeight="1">
      <c r="A185" s="249" t="s">
        <v>120</v>
      </c>
      <c r="B185" s="252" t="s">
        <v>566</v>
      </c>
      <c r="C185" s="695"/>
      <c r="D185" s="709"/>
      <c r="E185" s="248" t="s">
        <v>567</v>
      </c>
      <c r="F185" s="271"/>
      <c r="G185" s="271"/>
      <c r="H185" s="271"/>
      <c r="I185" s="272"/>
      <c r="J185" s="272"/>
      <c r="K185" s="272"/>
      <c r="L185" s="272"/>
      <c r="M185" s="272"/>
      <c r="N185" s="271"/>
      <c r="O185" s="271"/>
      <c r="P185" s="271"/>
      <c r="Q185" s="271"/>
      <c r="R185" s="284">
        <f t="shared" si="65"/>
        <v>402.572</v>
      </c>
      <c r="S185" s="273"/>
      <c r="T185" s="272">
        <f>Sheet1!H65</f>
        <v>402.572</v>
      </c>
      <c r="U185" s="272">
        <f t="shared" si="74"/>
        <v>399.84</v>
      </c>
      <c r="V185" s="272"/>
      <c r="W185" s="284">
        <v>399.84</v>
      </c>
      <c r="X185" s="174">
        <f t="shared" si="71"/>
        <v>99.32136363184722</v>
      </c>
      <c r="Y185" s="271"/>
    </row>
    <row r="186" spans="1:25" ht="18.75" customHeight="1">
      <c r="A186" s="249" t="s">
        <v>121</v>
      </c>
      <c r="B186" s="252" t="s">
        <v>568</v>
      </c>
      <c r="C186" s="695"/>
      <c r="D186" s="707"/>
      <c r="E186" s="256" t="s">
        <v>569</v>
      </c>
      <c r="F186" s="271"/>
      <c r="G186" s="271"/>
      <c r="H186" s="271"/>
      <c r="I186" s="272"/>
      <c r="J186" s="272"/>
      <c r="K186" s="272"/>
      <c r="L186" s="272"/>
      <c r="M186" s="272"/>
      <c r="N186" s="271"/>
      <c r="O186" s="271"/>
      <c r="P186" s="271"/>
      <c r="Q186" s="271"/>
      <c r="R186" s="284">
        <f t="shared" si="65"/>
        <v>1120.0699999999997</v>
      </c>
      <c r="S186" s="273"/>
      <c r="T186" s="272">
        <f>Sheet1!H66</f>
        <v>1120.0699999999997</v>
      </c>
      <c r="U186" s="272">
        <f t="shared" si="74"/>
        <v>637.66499999999996</v>
      </c>
      <c r="V186" s="272"/>
      <c r="W186" s="284">
        <v>637.66499999999996</v>
      </c>
      <c r="X186" s="174">
        <f t="shared" si="71"/>
        <v>56.930816823948518</v>
      </c>
      <c r="Y186" s="271"/>
    </row>
    <row r="187" spans="1:25" ht="30">
      <c r="A187" s="249" t="s">
        <v>125</v>
      </c>
      <c r="B187" s="257" t="s">
        <v>571</v>
      </c>
      <c r="C187" s="538" t="s">
        <v>699</v>
      </c>
      <c r="D187" s="699" t="s">
        <v>123</v>
      </c>
      <c r="E187" s="537" t="s">
        <v>572</v>
      </c>
      <c r="F187" s="271"/>
      <c r="G187" s="271"/>
      <c r="H187" s="271"/>
      <c r="I187" s="272"/>
      <c r="J187" s="272"/>
      <c r="K187" s="272"/>
      <c r="L187" s="272"/>
      <c r="M187" s="272"/>
      <c r="N187" s="271"/>
      <c r="O187" s="271"/>
      <c r="P187" s="271"/>
      <c r="Q187" s="271"/>
      <c r="R187" s="284">
        <f t="shared" ref="R187:R231" si="75">T187</f>
        <v>4.0120000000000005</v>
      </c>
      <c r="S187" s="273"/>
      <c r="T187" s="272">
        <f>Sheet1!H67</f>
        <v>4.0120000000000005</v>
      </c>
      <c r="U187" s="272">
        <f t="shared" si="74"/>
        <v>4.01</v>
      </c>
      <c r="V187" s="272"/>
      <c r="W187" s="284">
        <v>4.01</v>
      </c>
      <c r="X187" s="174">
        <f t="shared" si="71"/>
        <v>99.950149551345945</v>
      </c>
      <c r="Y187" s="271"/>
    </row>
    <row r="188" spans="1:25">
      <c r="A188" s="249" t="s">
        <v>573</v>
      </c>
      <c r="B188" s="257" t="s">
        <v>574</v>
      </c>
      <c r="C188" s="695" t="s">
        <v>575</v>
      </c>
      <c r="D188" s="708"/>
      <c r="E188" s="537" t="s">
        <v>576</v>
      </c>
      <c r="F188" s="271"/>
      <c r="G188" s="271"/>
      <c r="H188" s="271"/>
      <c r="I188" s="272"/>
      <c r="J188" s="272"/>
      <c r="K188" s="272"/>
      <c r="L188" s="272"/>
      <c r="M188" s="272"/>
      <c r="N188" s="271"/>
      <c r="O188" s="271"/>
      <c r="P188" s="271"/>
      <c r="Q188" s="271"/>
      <c r="R188" s="284">
        <f t="shared" si="75"/>
        <v>38.817999999999984</v>
      </c>
      <c r="S188" s="273"/>
      <c r="T188" s="272">
        <f>Sheet1!H68</f>
        <v>38.817999999999984</v>
      </c>
      <c r="U188" s="272">
        <f t="shared" si="74"/>
        <v>35.46</v>
      </c>
      <c r="V188" s="272"/>
      <c r="W188" s="284">
        <v>35.46</v>
      </c>
      <c r="X188" s="174">
        <f t="shared" si="71"/>
        <v>91.349374001751798</v>
      </c>
      <c r="Y188" s="271"/>
    </row>
    <row r="189" spans="1:25">
      <c r="A189" s="249" t="s">
        <v>577</v>
      </c>
      <c r="B189" s="257" t="s">
        <v>578</v>
      </c>
      <c r="C189" s="695"/>
      <c r="D189" s="700"/>
      <c r="E189" s="227" t="s">
        <v>579</v>
      </c>
      <c r="F189" s="271"/>
      <c r="G189" s="271"/>
      <c r="H189" s="271"/>
      <c r="I189" s="272"/>
      <c r="J189" s="272"/>
      <c r="K189" s="272"/>
      <c r="L189" s="272"/>
      <c r="M189" s="272"/>
      <c r="N189" s="271"/>
      <c r="O189" s="271"/>
      <c r="P189" s="271"/>
      <c r="Q189" s="271"/>
      <c r="R189" s="284">
        <f t="shared" si="75"/>
        <v>20.293999999999983</v>
      </c>
      <c r="S189" s="273"/>
      <c r="T189" s="272">
        <f>Sheet1!H69</f>
        <v>20.293999999999983</v>
      </c>
      <c r="U189" s="272">
        <f t="shared" si="74"/>
        <v>15.49</v>
      </c>
      <c r="V189" s="272"/>
      <c r="W189" s="284">
        <v>15.49</v>
      </c>
      <c r="X189" s="174">
        <f t="shared" si="71"/>
        <v>76.327978712920142</v>
      </c>
      <c r="Y189" s="271"/>
    </row>
    <row r="190" spans="1:25">
      <c r="A190" s="249" t="s">
        <v>580</v>
      </c>
      <c r="B190" s="257" t="s">
        <v>581</v>
      </c>
      <c r="C190" s="695" t="s">
        <v>700</v>
      </c>
      <c r="D190" s="706" t="s">
        <v>127</v>
      </c>
      <c r="E190" s="248" t="s">
        <v>583</v>
      </c>
      <c r="F190" s="271"/>
      <c r="G190" s="271"/>
      <c r="H190" s="271"/>
      <c r="I190" s="272"/>
      <c r="J190" s="272"/>
      <c r="K190" s="272"/>
      <c r="L190" s="272"/>
      <c r="M190" s="272"/>
      <c r="N190" s="271"/>
      <c r="O190" s="271"/>
      <c r="P190" s="271"/>
      <c r="Q190" s="271"/>
      <c r="R190" s="284">
        <f t="shared" si="75"/>
        <v>2.9900000000000091</v>
      </c>
      <c r="S190" s="273"/>
      <c r="T190" s="272">
        <f>Sheet1!H70</f>
        <v>2.9900000000000091</v>
      </c>
      <c r="U190" s="272">
        <f t="shared" si="74"/>
        <v>0</v>
      </c>
      <c r="V190" s="272"/>
      <c r="W190" s="284"/>
      <c r="X190" s="174">
        <f t="shared" si="71"/>
        <v>0</v>
      </c>
      <c r="Y190" s="271"/>
    </row>
    <row r="191" spans="1:25">
      <c r="A191" s="249" t="s">
        <v>584</v>
      </c>
      <c r="B191" s="257" t="s">
        <v>585</v>
      </c>
      <c r="C191" s="695"/>
      <c r="D191" s="709"/>
      <c r="E191" s="248" t="s">
        <v>586</v>
      </c>
      <c r="F191" s="271"/>
      <c r="G191" s="271"/>
      <c r="H191" s="271"/>
      <c r="I191" s="272"/>
      <c r="J191" s="272"/>
      <c r="K191" s="272"/>
      <c r="L191" s="272"/>
      <c r="M191" s="272"/>
      <c r="N191" s="271"/>
      <c r="O191" s="271"/>
      <c r="P191" s="271"/>
      <c r="Q191" s="271"/>
      <c r="R191" s="284">
        <f t="shared" si="75"/>
        <v>0.68200000000001637</v>
      </c>
      <c r="S191" s="273"/>
      <c r="T191" s="272">
        <f>Sheet1!H71</f>
        <v>0.68200000000001637</v>
      </c>
      <c r="U191" s="272">
        <f t="shared" si="74"/>
        <v>0</v>
      </c>
      <c r="V191" s="272"/>
      <c r="W191" s="284"/>
      <c r="X191" s="174">
        <f t="shared" si="71"/>
        <v>0</v>
      </c>
      <c r="Y191" s="271"/>
    </row>
    <row r="192" spans="1:25" ht="27" customHeight="1">
      <c r="A192" s="249" t="s">
        <v>587</v>
      </c>
      <c r="B192" s="257" t="s">
        <v>588</v>
      </c>
      <c r="C192" s="695"/>
      <c r="D192" s="707"/>
      <c r="E192" s="248" t="s">
        <v>589</v>
      </c>
      <c r="F192" s="271"/>
      <c r="G192" s="271"/>
      <c r="H192" s="271"/>
      <c r="I192" s="272"/>
      <c r="J192" s="272"/>
      <c r="K192" s="272"/>
      <c r="L192" s="272"/>
      <c r="M192" s="272"/>
      <c r="N192" s="271"/>
      <c r="O192" s="271"/>
      <c r="P192" s="271"/>
      <c r="Q192" s="271"/>
      <c r="R192" s="284">
        <f t="shared" si="75"/>
        <v>0.81200000000001182</v>
      </c>
      <c r="S192" s="273"/>
      <c r="T192" s="272">
        <f>Sheet1!H72</f>
        <v>0.81200000000001182</v>
      </c>
      <c r="U192" s="272">
        <f t="shared" si="74"/>
        <v>0</v>
      </c>
      <c r="V192" s="272"/>
      <c r="W192" s="284"/>
      <c r="X192" s="174">
        <f t="shared" si="71"/>
        <v>0</v>
      </c>
      <c r="Y192" s="271"/>
    </row>
    <row r="193" spans="1:25" ht="30">
      <c r="A193" s="249" t="s">
        <v>590</v>
      </c>
      <c r="B193" s="250" t="s">
        <v>61</v>
      </c>
      <c r="C193" s="235" t="s">
        <v>701</v>
      </c>
      <c r="D193" s="235" t="s">
        <v>129</v>
      </c>
      <c r="E193" s="248" t="s">
        <v>592</v>
      </c>
      <c r="F193" s="271"/>
      <c r="G193" s="271"/>
      <c r="H193" s="271"/>
      <c r="I193" s="272"/>
      <c r="J193" s="272"/>
      <c r="K193" s="272"/>
      <c r="L193" s="272"/>
      <c r="M193" s="272"/>
      <c r="N193" s="271"/>
      <c r="O193" s="271"/>
      <c r="P193" s="271"/>
      <c r="Q193" s="271"/>
      <c r="R193" s="284">
        <f t="shared" si="75"/>
        <v>38.5474999999999</v>
      </c>
      <c r="S193" s="273"/>
      <c r="T193" s="272">
        <f>Sheet1!H73</f>
        <v>38.5474999999999</v>
      </c>
      <c r="U193" s="272">
        <f t="shared" si="74"/>
        <v>0</v>
      </c>
      <c r="V193" s="272"/>
      <c r="W193" s="284"/>
      <c r="X193" s="174">
        <f t="shared" si="71"/>
        <v>0</v>
      </c>
      <c r="Y193" s="271"/>
    </row>
    <row r="194" spans="1:25" ht="30">
      <c r="A194" s="249" t="s">
        <v>593</v>
      </c>
      <c r="B194" s="258" t="s">
        <v>594</v>
      </c>
      <c r="C194" s="235" t="s">
        <v>702</v>
      </c>
      <c r="D194" s="701" t="s">
        <v>131</v>
      </c>
      <c r="E194" s="256" t="s">
        <v>595</v>
      </c>
      <c r="F194" s="271"/>
      <c r="G194" s="271"/>
      <c r="H194" s="271"/>
      <c r="I194" s="272"/>
      <c r="J194" s="272"/>
      <c r="K194" s="272"/>
      <c r="L194" s="272"/>
      <c r="M194" s="272"/>
      <c r="N194" s="271"/>
      <c r="O194" s="271"/>
      <c r="P194" s="271"/>
      <c r="Q194" s="271"/>
      <c r="R194" s="284">
        <f>T194</f>
        <v>130</v>
      </c>
      <c r="S194" s="273"/>
      <c r="T194" s="272">
        <f>Sheet1!H74</f>
        <v>130</v>
      </c>
      <c r="U194" s="272">
        <f t="shared" si="74"/>
        <v>130</v>
      </c>
      <c r="V194" s="272"/>
      <c r="W194" s="284">
        <v>130</v>
      </c>
      <c r="X194" s="174">
        <f t="shared" si="71"/>
        <v>100</v>
      </c>
      <c r="Y194" s="271"/>
    </row>
    <row r="195" spans="1:25" ht="30">
      <c r="A195" s="249" t="s">
        <v>596</v>
      </c>
      <c r="B195" s="258" t="s">
        <v>597</v>
      </c>
      <c r="C195" s="235" t="s">
        <v>702</v>
      </c>
      <c r="D195" s="702"/>
      <c r="E195" s="256" t="s">
        <v>598</v>
      </c>
      <c r="F195" s="271"/>
      <c r="G195" s="271"/>
      <c r="H195" s="271"/>
      <c r="I195" s="272"/>
      <c r="J195" s="272"/>
      <c r="K195" s="272"/>
      <c r="L195" s="272"/>
      <c r="M195" s="272"/>
      <c r="N195" s="271"/>
      <c r="O195" s="271"/>
      <c r="P195" s="271"/>
      <c r="Q195" s="271"/>
      <c r="R195" s="284">
        <f t="shared" si="75"/>
        <v>500</v>
      </c>
      <c r="S195" s="273"/>
      <c r="T195" s="272">
        <f>Sheet1!H75</f>
        <v>500</v>
      </c>
      <c r="U195" s="272">
        <f t="shared" si="74"/>
        <v>500</v>
      </c>
      <c r="V195" s="272"/>
      <c r="W195" s="284">
        <v>500</v>
      </c>
      <c r="X195" s="174">
        <f t="shared" si="71"/>
        <v>100</v>
      </c>
      <c r="Y195" s="271"/>
    </row>
    <row r="196" spans="1:25" ht="30">
      <c r="A196" s="249" t="s">
        <v>599</v>
      </c>
      <c r="B196" s="258" t="s">
        <v>600</v>
      </c>
      <c r="C196" s="235" t="s">
        <v>702</v>
      </c>
      <c r="D196" s="703"/>
      <c r="E196" s="256" t="s">
        <v>601</v>
      </c>
      <c r="F196" s="271"/>
      <c r="G196" s="271"/>
      <c r="H196" s="271"/>
      <c r="I196" s="272"/>
      <c r="J196" s="272"/>
      <c r="K196" s="272"/>
      <c r="L196" s="272"/>
      <c r="M196" s="272"/>
      <c r="N196" s="271"/>
      <c r="O196" s="271"/>
      <c r="P196" s="271"/>
      <c r="Q196" s="271"/>
      <c r="R196" s="284">
        <f t="shared" si="75"/>
        <v>800</v>
      </c>
      <c r="S196" s="273"/>
      <c r="T196" s="272">
        <f>Sheet1!H76</f>
        <v>800</v>
      </c>
      <c r="U196" s="272">
        <f t="shared" si="74"/>
        <v>800</v>
      </c>
      <c r="V196" s="272"/>
      <c r="W196" s="284">
        <v>800</v>
      </c>
      <c r="X196" s="174">
        <f t="shared" si="71"/>
        <v>100</v>
      </c>
      <c r="Y196" s="271"/>
    </row>
    <row r="197" spans="1:25">
      <c r="A197" s="249" t="s">
        <v>602</v>
      </c>
      <c r="B197" s="257" t="s">
        <v>603</v>
      </c>
      <c r="C197" s="695" t="s">
        <v>703</v>
      </c>
      <c r="D197" s="704" t="s">
        <v>132</v>
      </c>
      <c r="E197" s="256" t="s">
        <v>605</v>
      </c>
      <c r="F197" s="271"/>
      <c r="G197" s="271"/>
      <c r="H197" s="271"/>
      <c r="I197" s="272"/>
      <c r="J197" s="272"/>
      <c r="K197" s="272"/>
      <c r="L197" s="272"/>
      <c r="M197" s="272"/>
      <c r="N197" s="271"/>
      <c r="O197" s="271"/>
      <c r="P197" s="271"/>
      <c r="Q197" s="271"/>
      <c r="R197" s="284">
        <f t="shared" si="75"/>
        <v>600</v>
      </c>
      <c r="S197" s="273"/>
      <c r="T197" s="272">
        <f>Sheet1!H77</f>
        <v>600</v>
      </c>
      <c r="U197" s="272">
        <f t="shared" si="74"/>
        <v>600</v>
      </c>
      <c r="V197" s="272"/>
      <c r="W197" s="284">
        <v>600</v>
      </c>
      <c r="X197" s="174">
        <f t="shared" si="71"/>
        <v>100</v>
      </c>
      <c r="Y197" s="271"/>
    </row>
    <row r="198" spans="1:25" ht="30">
      <c r="A198" s="249" t="s">
        <v>606</v>
      </c>
      <c r="B198" s="257" t="s">
        <v>607</v>
      </c>
      <c r="C198" s="695"/>
      <c r="D198" s="705"/>
      <c r="E198" s="256" t="s">
        <v>608</v>
      </c>
      <c r="F198" s="271"/>
      <c r="G198" s="271"/>
      <c r="H198" s="271"/>
      <c r="I198" s="272"/>
      <c r="J198" s="272"/>
      <c r="K198" s="272"/>
      <c r="L198" s="272"/>
      <c r="M198" s="272"/>
      <c r="N198" s="271"/>
      <c r="O198" s="271"/>
      <c r="P198" s="271"/>
      <c r="Q198" s="271"/>
      <c r="R198" s="284">
        <f t="shared" si="75"/>
        <v>500</v>
      </c>
      <c r="S198" s="273"/>
      <c r="T198" s="272">
        <f>Sheet1!H78</f>
        <v>500</v>
      </c>
      <c r="U198" s="272">
        <f t="shared" si="74"/>
        <v>500</v>
      </c>
      <c r="V198" s="272"/>
      <c r="W198" s="284">
        <v>500</v>
      </c>
      <c r="X198" s="174">
        <f t="shared" si="71"/>
        <v>100</v>
      </c>
      <c r="Y198" s="271"/>
    </row>
    <row r="199" spans="1:25">
      <c r="A199" s="249" t="s">
        <v>609</v>
      </c>
      <c r="B199" s="257" t="s">
        <v>610</v>
      </c>
      <c r="C199" s="695" t="s">
        <v>706</v>
      </c>
      <c r="D199" s="701" t="s">
        <v>133</v>
      </c>
      <c r="E199" s="256" t="s">
        <v>612</v>
      </c>
      <c r="F199" s="271"/>
      <c r="G199" s="271"/>
      <c r="H199" s="271"/>
      <c r="I199" s="272"/>
      <c r="J199" s="272"/>
      <c r="K199" s="272"/>
      <c r="L199" s="272"/>
      <c r="M199" s="272"/>
      <c r="N199" s="271"/>
      <c r="O199" s="271"/>
      <c r="P199" s="271"/>
      <c r="Q199" s="271"/>
      <c r="R199" s="284">
        <f t="shared" si="75"/>
        <v>600</v>
      </c>
      <c r="S199" s="273"/>
      <c r="T199" s="272">
        <f>Sheet1!H79</f>
        <v>600</v>
      </c>
      <c r="U199" s="272">
        <f t="shared" si="74"/>
        <v>595.09900000000005</v>
      </c>
      <c r="V199" s="272"/>
      <c r="W199" s="284">
        <v>595.09900000000005</v>
      </c>
      <c r="X199" s="174">
        <f t="shared" si="71"/>
        <v>99.183166666666679</v>
      </c>
      <c r="Y199" s="271"/>
    </row>
    <row r="200" spans="1:25">
      <c r="A200" s="249" t="s">
        <v>613</v>
      </c>
      <c r="B200" s="257" t="s">
        <v>614</v>
      </c>
      <c r="C200" s="695"/>
      <c r="D200" s="703"/>
      <c r="E200" s="256" t="s">
        <v>615</v>
      </c>
      <c r="F200" s="271"/>
      <c r="G200" s="271"/>
      <c r="H200" s="271"/>
      <c r="I200" s="272"/>
      <c r="J200" s="272"/>
      <c r="K200" s="272"/>
      <c r="L200" s="272"/>
      <c r="M200" s="272"/>
      <c r="N200" s="271"/>
      <c r="O200" s="271"/>
      <c r="P200" s="271"/>
      <c r="Q200" s="271"/>
      <c r="R200" s="284">
        <f t="shared" si="75"/>
        <v>600</v>
      </c>
      <c r="S200" s="273"/>
      <c r="T200" s="272">
        <f>Sheet1!H80</f>
        <v>600</v>
      </c>
      <c r="U200" s="272">
        <f t="shared" si="74"/>
        <v>0</v>
      </c>
      <c r="V200" s="272"/>
      <c r="W200" s="284"/>
      <c r="X200" s="174">
        <f t="shared" si="71"/>
        <v>0</v>
      </c>
      <c r="Y200" s="271"/>
    </row>
    <row r="201" spans="1:25" ht="30">
      <c r="A201" s="249" t="s">
        <v>616</v>
      </c>
      <c r="B201" s="257" t="s">
        <v>617</v>
      </c>
      <c r="C201" s="235" t="s">
        <v>705</v>
      </c>
      <c r="D201" s="706" t="s">
        <v>135</v>
      </c>
      <c r="E201" s="256" t="s">
        <v>619</v>
      </c>
      <c r="F201" s="271"/>
      <c r="G201" s="271"/>
      <c r="H201" s="271"/>
      <c r="I201" s="272"/>
      <c r="J201" s="272"/>
      <c r="K201" s="272"/>
      <c r="L201" s="272"/>
      <c r="M201" s="272"/>
      <c r="N201" s="271"/>
      <c r="O201" s="271"/>
      <c r="P201" s="271"/>
      <c r="Q201" s="271"/>
      <c r="R201" s="284">
        <f t="shared" si="75"/>
        <v>800</v>
      </c>
      <c r="S201" s="273"/>
      <c r="T201" s="272">
        <f>Sheet1!H81</f>
        <v>800</v>
      </c>
      <c r="U201" s="272">
        <f t="shared" si="74"/>
        <v>797.85299999999995</v>
      </c>
      <c r="V201" s="272"/>
      <c r="W201" s="284">
        <v>797.85299999999995</v>
      </c>
      <c r="X201" s="174">
        <f t="shared" si="71"/>
        <v>99.731624999999994</v>
      </c>
      <c r="Y201" s="271"/>
    </row>
    <row r="202" spans="1:25" ht="30">
      <c r="A202" s="249" t="s">
        <v>620</v>
      </c>
      <c r="B202" s="257" t="s">
        <v>621</v>
      </c>
      <c r="C202" s="538" t="s">
        <v>149</v>
      </c>
      <c r="D202" s="707"/>
      <c r="E202" s="248" t="s">
        <v>622</v>
      </c>
      <c r="F202" s="271"/>
      <c r="G202" s="271"/>
      <c r="H202" s="271"/>
      <c r="I202" s="272"/>
      <c r="J202" s="272"/>
      <c r="K202" s="272"/>
      <c r="L202" s="272"/>
      <c r="M202" s="272"/>
      <c r="N202" s="271"/>
      <c r="O202" s="271"/>
      <c r="P202" s="271"/>
      <c r="Q202" s="271"/>
      <c r="R202" s="284">
        <f t="shared" si="75"/>
        <v>58.615000000000009</v>
      </c>
      <c r="S202" s="273"/>
      <c r="T202" s="272">
        <f>Sheet1!H82</f>
        <v>58.615000000000009</v>
      </c>
      <c r="U202" s="272">
        <f t="shared" si="74"/>
        <v>0</v>
      </c>
      <c r="V202" s="272"/>
      <c r="W202" s="284"/>
      <c r="X202" s="174">
        <f t="shared" si="71"/>
        <v>0</v>
      </c>
      <c r="Y202" s="271"/>
    </row>
    <row r="203" spans="1:25" ht="30" customHeight="1">
      <c r="A203" s="249" t="s">
        <v>623</v>
      </c>
      <c r="B203" s="257" t="s">
        <v>632</v>
      </c>
      <c r="C203" s="699" t="s">
        <v>704</v>
      </c>
      <c r="D203" s="706" t="s">
        <v>136</v>
      </c>
      <c r="E203" s="248" t="s">
        <v>633</v>
      </c>
      <c r="F203" s="271"/>
      <c r="G203" s="271"/>
      <c r="H203" s="271"/>
      <c r="I203" s="272"/>
      <c r="J203" s="272"/>
      <c r="K203" s="272"/>
      <c r="L203" s="272"/>
      <c r="M203" s="272"/>
      <c r="N203" s="271"/>
      <c r="O203" s="271"/>
      <c r="P203" s="271"/>
      <c r="Q203" s="271"/>
      <c r="R203" s="284">
        <f t="shared" si="75"/>
        <v>140</v>
      </c>
      <c r="S203" s="273"/>
      <c r="T203" s="272">
        <f>Sheet1!H83</f>
        <v>140</v>
      </c>
      <c r="U203" s="272">
        <f t="shared" si="74"/>
        <v>140</v>
      </c>
      <c r="V203" s="272"/>
      <c r="W203" s="284">
        <v>140</v>
      </c>
      <c r="X203" s="174">
        <f t="shared" si="71"/>
        <v>100</v>
      </c>
      <c r="Y203" s="271"/>
    </row>
    <row r="204" spans="1:25">
      <c r="A204" s="249" t="s">
        <v>625</v>
      </c>
      <c r="B204" s="257" t="s">
        <v>635</v>
      </c>
      <c r="C204" s="700"/>
      <c r="D204" s="707"/>
      <c r="E204" s="248" t="s">
        <v>636</v>
      </c>
      <c r="F204" s="271"/>
      <c r="G204" s="271"/>
      <c r="H204" s="271"/>
      <c r="I204" s="272"/>
      <c r="J204" s="272"/>
      <c r="K204" s="272"/>
      <c r="L204" s="272"/>
      <c r="M204" s="272"/>
      <c r="N204" s="271"/>
      <c r="O204" s="271"/>
      <c r="P204" s="271"/>
      <c r="Q204" s="271"/>
      <c r="R204" s="284">
        <f t="shared" si="75"/>
        <v>535</v>
      </c>
      <c r="S204" s="273"/>
      <c r="T204" s="272">
        <f>Sheet1!H84</f>
        <v>535</v>
      </c>
      <c r="U204" s="272">
        <f t="shared" si="74"/>
        <v>535</v>
      </c>
      <c r="V204" s="272"/>
      <c r="W204" s="284">
        <v>535</v>
      </c>
      <c r="X204" s="174">
        <f t="shared" si="71"/>
        <v>100</v>
      </c>
      <c r="Y204" s="271"/>
    </row>
    <row r="205" spans="1:25">
      <c r="A205" s="249" t="s">
        <v>626</v>
      </c>
      <c r="B205" s="257" t="s">
        <v>638</v>
      </c>
      <c r="C205" s="695" t="s">
        <v>707</v>
      </c>
      <c r="D205" s="706" t="s">
        <v>137</v>
      </c>
      <c r="E205" s="248" t="s">
        <v>640</v>
      </c>
      <c r="F205" s="271"/>
      <c r="G205" s="271"/>
      <c r="H205" s="271"/>
      <c r="I205" s="272"/>
      <c r="J205" s="272"/>
      <c r="K205" s="272"/>
      <c r="L205" s="272"/>
      <c r="M205" s="272"/>
      <c r="N205" s="271"/>
      <c r="O205" s="271"/>
      <c r="P205" s="271"/>
      <c r="Q205" s="271"/>
      <c r="R205" s="284">
        <f t="shared" si="75"/>
        <v>1.7000000000000455</v>
      </c>
      <c r="S205" s="273"/>
      <c r="T205" s="272">
        <f>Sheet1!H85</f>
        <v>1.7000000000000455</v>
      </c>
      <c r="U205" s="272">
        <f t="shared" si="74"/>
        <v>0</v>
      </c>
      <c r="V205" s="272"/>
      <c r="W205" s="284"/>
      <c r="X205" s="174">
        <f t="shared" si="71"/>
        <v>0</v>
      </c>
      <c r="Y205" s="271"/>
    </row>
    <row r="206" spans="1:25">
      <c r="A206" s="249" t="s">
        <v>627</v>
      </c>
      <c r="B206" s="257" t="s">
        <v>642</v>
      </c>
      <c r="C206" s="695"/>
      <c r="D206" s="707"/>
      <c r="E206" s="248" t="s">
        <v>643</v>
      </c>
      <c r="F206" s="271"/>
      <c r="G206" s="271"/>
      <c r="H206" s="271"/>
      <c r="I206" s="272"/>
      <c r="J206" s="272"/>
      <c r="K206" s="272"/>
      <c r="L206" s="272"/>
      <c r="M206" s="272"/>
      <c r="N206" s="271"/>
      <c r="O206" s="271"/>
      <c r="P206" s="271"/>
      <c r="Q206" s="271"/>
      <c r="R206" s="284">
        <f t="shared" si="75"/>
        <v>1.8450000000000273</v>
      </c>
      <c r="S206" s="273"/>
      <c r="T206" s="272">
        <f>Sheet1!H86</f>
        <v>1.8450000000000273</v>
      </c>
      <c r="U206" s="272">
        <f t="shared" si="74"/>
        <v>0</v>
      </c>
      <c r="V206" s="272"/>
      <c r="W206" s="284"/>
      <c r="X206" s="112">
        <f t="shared" si="71"/>
        <v>0</v>
      </c>
      <c r="Y206" s="271"/>
    </row>
    <row r="207" spans="1:25" ht="30">
      <c r="A207" s="249" t="s">
        <v>628</v>
      </c>
      <c r="B207" s="257" t="s">
        <v>645</v>
      </c>
      <c r="C207" s="235" t="s">
        <v>148</v>
      </c>
      <c r="D207" s="235" t="s">
        <v>138</v>
      </c>
      <c r="E207" s="227" t="s">
        <v>646</v>
      </c>
      <c r="F207" s="271"/>
      <c r="G207" s="271"/>
      <c r="H207" s="271"/>
      <c r="I207" s="272"/>
      <c r="J207" s="272"/>
      <c r="K207" s="272"/>
      <c r="L207" s="272"/>
      <c r="M207" s="272"/>
      <c r="N207" s="271"/>
      <c r="O207" s="271"/>
      <c r="P207" s="271"/>
      <c r="Q207" s="271"/>
      <c r="R207" s="284">
        <f>T207</f>
        <v>35.060999999999922</v>
      </c>
      <c r="S207" s="273"/>
      <c r="T207" s="272">
        <f>Sheet1!H87</f>
        <v>35.060999999999922</v>
      </c>
      <c r="U207" s="272">
        <f t="shared" si="74"/>
        <v>35.06</v>
      </c>
      <c r="V207" s="272"/>
      <c r="W207" s="284">
        <v>35.06</v>
      </c>
      <c r="X207" s="112">
        <f t="shared" si="71"/>
        <v>99.997147828071306</v>
      </c>
      <c r="Y207" s="271"/>
    </row>
    <row r="208" spans="1:25" ht="30">
      <c r="A208" s="249" t="s">
        <v>629</v>
      </c>
      <c r="B208" s="257" t="s">
        <v>648</v>
      </c>
      <c r="C208" s="699" t="s">
        <v>708</v>
      </c>
      <c r="D208" s="699" t="s">
        <v>139</v>
      </c>
      <c r="E208" s="227" t="s">
        <v>650</v>
      </c>
      <c r="F208" s="271"/>
      <c r="G208" s="271"/>
      <c r="H208" s="271"/>
      <c r="I208" s="272"/>
      <c r="J208" s="272"/>
      <c r="K208" s="272"/>
      <c r="L208" s="272"/>
      <c r="M208" s="272"/>
      <c r="N208" s="271"/>
      <c r="O208" s="271"/>
      <c r="P208" s="271"/>
      <c r="Q208" s="271"/>
      <c r="R208" s="284">
        <f t="shared" si="75"/>
        <v>300</v>
      </c>
      <c r="S208" s="273"/>
      <c r="T208" s="272">
        <f>Sheet1!H88</f>
        <v>300</v>
      </c>
      <c r="U208" s="272">
        <f t="shared" si="74"/>
        <v>297.75</v>
      </c>
      <c r="V208" s="272"/>
      <c r="W208" s="284">
        <v>297.75</v>
      </c>
      <c r="X208" s="112">
        <f t="shared" si="71"/>
        <v>99.25</v>
      </c>
      <c r="Y208" s="271"/>
    </row>
    <row r="209" spans="1:26" ht="30">
      <c r="A209" s="249" t="s">
        <v>630</v>
      </c>
      <c r="B209" s="257" t="s">
        <v>652</v>
      </c>
      <c r="C209" s="700"/>
      <c r="D209" s="700"/>
      <c r="E209" s="227" t="s">
        <v>653</v>
      </c>
      <c r="F209" s="271"/>
      <c r="G209" s="271"/>
      <c r="H209" s="271"/>
      <c r="I209" s="272"/>
      <c r="J209" s="272"/>
      <c r="K209" s="272"/>
      <c r="L209" s="272"/>
      <c r="M209" s="272"/>
      <c r="N209" s="271"/>
      <c r="O209" s="271"/>
      <c r="P209" s="271"/>
      <c r="Q209" s="271"/>
      <c r="R209" s="284">
        <f t="shared" si="75"/>
        <v>600</v>
      </c>
      <c r="S209" s="273"/>
      <c r="T209" s="272">
        <f>Sheet1!H89</f>
        <v>600</v>
      </c>
      <c r="U209" s="272">
        <f t="shared" si="74"/>
        <v>597.5</v>
      </c>
      <c r="V209" s="272"/>
      <c r="W209" s="284">
        <v>597.5</v>
      </c>
      <c r="X209" s="112">
        <f t="shared" si="71"/>
        <v>99.583333333333329</v>
      </c>
      <c r="Y209" s="271"/>
    </row>
    <row r="210" spans="1:26" s="165" customFormat="1" ht="34.5" customHeight="1">
      <c r="A210" s="291" t="s">
        <v>13</v>
      </c>
      <c r="B210" s="291" t="s">
        <v>856</v>
      </c>
      <c r="C210" s="291"/>
      <c r="D210" s="291"/>
      <c r="E210" s="292"/>
      <c r="F210" s="293"/>
      <c r="G210" s="293"/>
      <c r="H210" s="293"/>
      <c r="I210" s="294"/>
      <c r="J210" s="294"/>
      <c r="K210" s="294"/>
      <c r="L210" s="294"/>
      <c r="M210" s="294"/>
      <c r="N210" s="293"/>
      <c r="O210" s="293"/>
      <c r="P210" s="293"/>
      <c r="Q210" s="293"/>
      <c r="R210" s="295">
        <f>T210</f>
        <v>8720.5684999999994</v>
      </c>
      <c r="S210" s="296"/>
      <c r="T210" s="294">
        <f>SUM(T212:T231)</f>
        <v>8720.5684999999994</v>
      </c>
      <c r="U210" s="294">
        <f>SUM(U212:U231)</f>
        <v>6819.6930000000002</v>
      </c>
      <c r="V210" s="294">
        <f t="shared" ref="V210" si="76">SUM(V212:V231)</f>
        <v>0</v>
      </c>
      <c r="W210" s="493">
        <f>SUM(W212:W231)</f>
        <v>6819.6930000000002</v>
      </c>
      <c r="X210" s="294">
        <f>U210/R210*100</f>
        <v>78.202390130872772</v>
      </c>
      <c r="Y210" s="293"/>
    </row>
    <row r="211" spans="1:26" s="290" customFormat="1" ht="30" hidden="1">
      <c r="A211" s="242">
        <v>1</v>
      </c>
      <c r="B211" s="267" t="s">
        <v>654</v>
      </c>
      <c r="C211" s="266"/>
      <c r="D211" s="266"/>
      <c r="E211" s="246"/>
      <c r="F211" s="243"/>
      <c r="G211" s="243"/>
      <c r="H211" s="243"/>
      <c r="I211" s="286"/>
      <c r="J211" s="286"/>
      <c r="K211" s="286"/>
      <c r="L211" s="286"/>
      <c r="M211" s="286"/>
      <c r="N211" s="287"/>
      <c r="O211" s="287"/>
      <c r="P211" s="287"/>
      <c r="Q211" s="287"/>
      <c r="R211" s="288">
        <f t="shared" si="75"/>
        <v>8720.5684999999994</v>
      </c>
      <c r="S211" s="289"/>
      <c r="T211" s="286">
        <f>Sheet1!H91</f>
        <v>8720.5684999999994</v>
      </c>
      <c r="U211" s="286"/>
      <c r="V211" s="286"/>
      <c r="W211" s="288"/>
      <c r="X211" s="112">
        <f t="shared" si="71"/>
        <v>0</v>
      </c>
      <c r="Y211" s="287"/>
    </row>
    <row r="212" spans="1:26" ht="30">
      <c r="A212" s="253">
        <v>1</v>
      </c>
      <c r="B212" s="257" t="s">
        <v>655</v>
      </c>
      <c r="C212" s="695" t="s">
        <v>699</v>
      </c>
      <c r="D212" s="699" t="s">
        <v>123</v>
      </c>
      <c r="E212" s="227" t="s">
        <v>656</v>
      </c>
      <c r="F212" s="271"/>
      <c r="G212" s="271"/>
      <c r="H212" s="271"/>
      <c r="I212" s="272"/>
      <c r="J212" s="272"/>
      <c r="K212" s="272"/>
      <c r="L212" s="272"/>
      <c r="M212" s="272"/>
      <c r="N212" s="271"/>
      <c r="O212" s="271"/>
      <c r="P212" s="271"/>
      <c r="Q212" s="271"/>
      <c r="R212" s="284">
        <f t="shared" si="75"/>
        <v>2.5019999999999527</v>
      </c>
      <c r="S212" s="273"/>
      <c r="T212" s="272">
        <f>Sheet1!H92</f>
        <v>2.5019999999999527</v>
      </c>
      <c r="U212" s="272">
        <f t="shared" ref="U212:U231" si="77">V212+W212</f>
        <v>2.5019999999999998</v>
      </c>
      <c r="V212" s="272"/>
      <c r="W212" s="525">
        <v>2.5019999999999998</v>
      </c>
      <c r="X212" s="112">
        <f t="shared" si="71"/>
        <v>100.00000000000189</v>
      </c>
      <c r="Y212" s="271"/>
    </row>
    <row r="213" spans="1:26" ht="30">
      <c r="A213" s="253">
        <v>2</v>
      </c>
      <c r="B213" s="257" t="s">
        <v>657</v>
      </c>
      <c r="C213" s="695"/>
      <c r="D213" s="700"/>
      <c r="E213" s="227" t="s">
        <v>658</v>
      </c>
      <c r="F213" s="271"/>
      <c r="G213" s="271"/>
      <c r="H213" s="271"/>
      <c r="I213" s="272"/>
      <c r="J213" s="272"/>
      <c r="K213" s="272"/>
      <c r="L213" s="272"/>
      <c r="M213" s="272"/>
      <c r="N213" s="271"/>
      <c r="O213" s="271"/>
      <c r="P213" s="271"/>
      <c r="Q213" s="271"/>
      <c r="R213" s="284">
        <f t="shared" si="75"/>
        <v>1.3949999999999818</v>
      </c>
      <c r="S213" s="273"/>
      <c r="T213" s="272">
        <f>Sheet1!H93</f>
        <v>1.3949999999999818</v>
      </c>
      <c r="U213" s="272">
        <f t="shared" si="77"/>
        <v>1.395</v>
      </c>
      <c r="V213" s="272"/>
      <c r="W213" s="525">
        <v>1.395</v>
      </c>
      <c r="X213" s="112">
        <f t="shared" si="71"/>
        <v>100.00000000000131</v>
      </c>
      <c r="Y213" s="271"/>
    </row>
    <row r="214" spans="1:26" ht="30">
      <c r="A214" s="253">
        <v>3</v>
      </c>
      <c r="B214" s="257" t="s">
        <v>659</v>
      </c>
      <c r="C214" s="235" t="s">
        <v>700</v>
      </c>
      <c r="D214" s="699" t="s">
        <v>127</v>
      </c>
      <c r="E214" s="227" t="s">
        <v>660</v>
      </c>
      <c r="F214" s="271"/>
      <c r="G214" s="271"/>
      <c r="H214" s="271"/>
      <c r="I214" s="272"/>
      <c r="J214" s="272"/>
      <c r="K214" s="272"/>
      <c r="L214" s="272"/>
      <c r="M214" s="272"/>
      <c r="N214" s="271"/>
      <c r="O214" s="271"/>
      <c r="P214" s="271"/>
      <c r="Q214" s="271"/>
      <c r="R214" s="284">
        <f t="shared" si="75"/>
        <v>6.5450000000000728</v>
      </c>
      <c r="S214" s="273"/>
      <c r="T214" s="272">
        <f>Sheet1!H94</f>
        <v>6.5450000000000728</v>
      </c>
      <c r="U214" s="272">
        <f t="shared" si="77"/>
        <v>0</v>
      </c>
      <c r="V214" s="272"/>
      <c r="W214" s="284"/>
      <c r="X214" s="112">
        <f t="shared" si="71"/>
        <v>0</v>
      </c>
      <c r="Y214" s="271"/>
    </row>
    <row r="215" spans="1:26" ht="30">
      <c r="A215" s="253">
        <v>4</v>
      </c>
      <c r="B215" s="257" t="s">
        <v>661</v>
      </c>
      <c r="C215" s="235" t="s">
        <v>662</v>
      </c>
      <c r="D215" s="708"/>
      <c r="E215" s="227" t="s">
        <v>663</v>
      </c>
      <c r="F215" s="271"/>
      <c r="G215" s="271"/>
      <c r="H215" s="271"/>
      <c r="I215" s="272"/>
      <c r="J215" s="272"/>
      <c r="K215" s="272"/>
      <c r="L215" s="272"/>
      <c r="M215" s="272"/>
      <c r="N215" s="271"/>
      <c r="O215" s="271"/>
      <c r="P215" s="271"/>
      <c r="Q215" s="271"/>
      <c r="R215" s="284">
        <f t="shared" si="75"/>
        <v>16.23599999999999</v>
      </c>
      <c r="S215" s="273"/>
      <c r="T215" s="272">
        <f>Sheet1!H95</f>
        <v>16.23599999999999</v>
      </c>
      <c r="U215" s="272">
        <f t="shared" si="77"/>
        <v>0</v>
      </c>
      <c r="V215" s="272"/>
      <c r="W215" s="284"/>
      <c r="X215" s="112">
        <f t="shared" si="71"/>
        <v>0</v>
      </c>
      <c r="Y215" s="271"/>
    </row>
    <row r="216" spans="1:26" ht="30">
      <c r="A216" s="253">
        <v>5</v>
      </c>
      <c r="B216" s="257" t="s">
        <v>664</v>
      </c>
      <c r="C216" s="235" t="s">
        <v>700</v>
      </c>
      <c r="D216" s="700"/>
      <c r="E216" s="227" t="s">
        <v>665</v>
      </c>
      <c r="F216" s="271"/>
      <c r="G216" s="271"/>
      <c r="H216" s="271"/>
      <c r="I216" s="272"/>
      <c r="J216" s="272"/>
      <c r="K216" s="272"/>
      <c r="L216" s="272"/>
      <c r="M216" s="272"/>
      <c r="N216" s="271"/>
      <c r="O216" s="271"/>
      <c r="P216" s="271"/>
      <c r="Q216" s="271"/>
      <c r="R216" s="284">
        <f t="shared" si="75"/>
        <v>1.40300000000002</v>
      </c>
      <c r="S216" s="273"/>
      <c r="T216" s="272">
        <f>Sheet1!H96</f>
        <v>1.40300000000002</v>
      </c>
      <c r="U216" s="272">
        <f t="shared" si="77"/>
        <v>0</v>
      </c>
      <c r="V216" s="272"/>
      <c r="W216" s="284"/>
      <c r="X216" s="112">
        <f t="shared" si="71"/>
        <v>0</v>
      </c>
      <c r="Y216" s="271"/>
    </row>
    <row r="217" spans="1:26" ht="30">
      <c r="A217" s="253">
        <v>6</v>
      </c>
      <c r="B217" s="257" t="s">
        <v>666</v>
      </c>
      <c r="C217" s="235" t="s">
        <v>701</v>
      </c>
      <c r="D217" s="699" t="s">
        <v>667</v>
      </c>
      <c r="E217" s="227" t="s">
        <v>668</v>
      </c>
      <c r="F217" s="271"/>
      <c r="G217" s="271"/>
      <c r="H217" s="271"/>
      <c r="I217" s="272"/>
      <c r="J217" s="272"/>
      <c r="K217" s="272"/>
      <c r="L217" s="272"/>
      <c r="M217" s="272"/>
      <c r="N217" s="271"/>
      <c r="O217" s="271"/>
      <c r="P217" s="271"/>
      <c r="Q217" s="271"/>
      <c r="R217" s="284">
        <f t="shared" si="75"/>
        <v>3.5984999999999445</v>
      </c>
      <c r="S217" s="273"/>
      <c r="T217" s="272">
        <f>Sheet1!H97</f>
        <v>3.5984999999999445</v>
      </c>
      <c r="U217" s="272">
        <f t="shared" si="77"/>
        <v>0</v>
      </c>
      <c r="V217" s="272"/>
      <c r="W217" s="284"/>
      <c r="X217" s="112">
        <f t="shared" si="71"/>
        <v>0</v>
      </c>
      <c r="Y217" s="271"/>
    </row>
    <row r="218" spans="1:26" ht="30">
      <c r="A218" s="253">
        <v>8</v>
      </c>
      <c r="B218" s="257" t="s">
        <v>669</v>
      </c>
      <c r="C218" s="235" t="s">
        <v>701</v>
      </c>
      <c r="D218" s="700"/>
      <c r="E218" s="227" t="s">
        <v>670</v>
      </c>
      <c r="F218" s="271"/>
      <c r="G218" s="271"/>
      <c r="H218" s="271"/>
      <c r="I218" s="272"/>
      <c r="J218" s="272"/>
      <c r="K218" s="272"/>
      <c r="L218" s="272"/>
      <c r="M218" s="272"/>
      <c r="N218" s="271"/>
      <c r="O218" s="271"/>
      <c r="P218" s="271"/>
      <c r="Q218" s="271"/>
      <c r="R218" s="284">
        <f t="shared" si="75"/>
        <v>2.5679999999999836</v>
      </c>
      <c r="S218" s="273"/>
      <c r="T218" s="272">
        <f>Sheet1!H98</f>
        <v>2.5679999999999836</v>
      </c>
      <c r="U218" s="272">
        <f t="shared" si="77"/>
        <v>0</v>
      </c>
      <c r="V218" s="272"/>
      <c r="W218" s="284"/>
      <c r="X218" s="112">
        <f t="shared" si="71"/>
        <v>0</v>
      </c>
      <c r="Y218" s="271"/>
    </row>
    <row r="219" spans="1:26">
      <c r="A219" s="253">
        <v>11</v>
      </c>
      <c r="B219" s="257" t="s">
        <v>671</v>
      </c>
      <c r="C219" s="695" t="s">
        <v>703</v>
      </c>
      <c r="D219" s="699" t="s">
        <v>132</v>
      </c>
      <c r="E219" s="227" t="s">
        <v>672</v>
      </c>
      <c r="F219" s="271"/>
      <c r="G219" s="271"/>
      <c r="H219" s="271"/>
      <c r="I219" s="272"/>
      <c r="J219" s="272"/>
      <c r="K219" s="272"/>
      <c r="L219" s="272"/>
      <c r="M219" s="272"/>
      <c r="N219" s="271"/>
      <c r="O219" s="271"/>
      <c r="P219" s="271"/>
      <c r="Q219" s="271"/>
      <c r="R219" s="284">
        <f t="shared" si="75"/>
        <v>906</v>
      </c>
      <c r="S219" s="273"/>
      <c r="T219" s="272">
        <f>Sheet1!H99</f>
        <v>906</v>
      </c>
      <c r="U219" s="272">
        <f t="shared" si="77"/>
        <v>906</v>
      </c>
      <c r="V219" s="272"/>
      <c r="W219" s="284">
        <v>906</v>
      </c>
      <c r="X219" s="112">
        <f t="shared" si="71"/>
        <v>100</v>
      </c>
      <c r="Y219" s="271"/>
    </row>
    <row r="220" spans="1:26">
      <c r="A220" s="253">
        <v>12</v>
      </c>
      <c r="B220" s="257" t="s">
        <v>673</v>
      </c>
      <c r="C220" s="695"/>
      <c r="D220" s="700"/>
      <c r="E220" s="227" t="s">
        <v>674</v>
      </c>
      <c r="F220" s="271"/>
      <c r="G220" s="271"/>
      <c r="H220" s="271"/>
      <c r="I220" s="272"/>
      <c r="J220" s="272"/>
      <c r="K220" s="272"/>
      <c r="L220" s="272"/>
      <c r="M220" s="272"/>
      <c r="N220" s="271"/>
      <c r="O220" s="271"/>
      <c r="P220" s="271"/>
      <c r="Q220" s="271"/>
      <c r="R220" s="284">
        <f t="shared" si="75"/>
        <v>800</v>
      </c>
      <c r="S220" s="273"/>
      <c r="T220" s="272">
        <f>Sheet1!H100</f>
        <v>800</v>
      </c>
      <c r="U220" s="272">
        <f t="shared" si="77"/>
        <v>800</v>
      </c>
      <c r="V220" s="272"/>
      <c r="W220" s="284">
        <v>800</v>
      </c>
      <c r="X220" s="174">
        <f t="shared" si="71"/>
        <v>100</v>
      </c>
      <c r="Y220" s="271"/>
    </row>
    <row r="221" spans="1:26">
      <c r="A221" s="253">
        <v>13</v>
      </c>
      <c r="B221" s="257" t="s">
        <v>675</v>
      </c>
      <c r="C221" s="695" t="s">
        <v>706</v>
      </c>
      <c r="D221" s="699" t="s">
        <v>133</v>
      </c>
      <c r="E221" s="227" t="s">
        <v>676</v>
      </c>
      <c r="F221" s="271"/>
      <c r="G221" s="271"/>
      <c r="H221" s="271"/>
      <c r="I221" s="272"/>
      <c r="J221" s="272"/>
      <c r="K221" s="272"/>
      <c r="L221" s="272"/>
      <c r="M221" s="272"/>
      <c r="N221" s="271"/>
      <c r="O221" s="271"/>
      <c r="P221" s="271"/>
      <c r="Q221" s="271"/>
      <c r="R221" s="284">
        <f t="shared" si="75"/>
        <v>1256</v>
      </c>
      <c r="S221" s="273"/>
      <c r="T221" s="272">
        <f>Sheet1!H101</f>
        <v>1256</v>
      </c>
      <c r="U221" s="272">
        <f t="shared" si="77"/>
        <v>1249.306</v>
      </c>
      <c r="V221" s="272"/>
      <c r="W221" s="18">
        <v>1249.306</v>
      </c>
      <c r="X221" s="174">
        <f t="shared" si="71"/>
        <v>99.46703821656051</v>
      </c>
      <c r="Y221" s="271"/>
    </row>
    <row r="222" spans="1:26">
      <c r="A222" s="253">
        <v>14</v>
      </c>
      <c r="B222" s="257" t="s">
        <v>677</v>
      </c>
      <c r="C222" s="695"/>
      <c r="D222" s="700"/>
      <c r="E222" s="227" t="s">
        <v>678</v>
      </c>
      <c r="F222" s="271"/>
      <c r="G222" s="271"/>
      <c r="H222" s="271"/>
      <c r="I222" s="272"/>
      <c r="J222" s="272"/>
      <c r="K222" s="272"/>
      <c r="L222" s="272"/>
      <c r="M222" s="272"/>
      <c r="N222" s="271"/>
      <c r="O222" s="271"/>
      <c r="P222" s="271"/>
      <c r="Q222" s="271"/>
      <c r="R222" s="284">
        <f t="shared" si="75"/>
        <v>450</v>
      </c>
      <c r="S222" s="273"/>
      <c r="T222" s="272">
        <f>Sheet1!H102</f>
        <v>450</v>
      </c>
      <c r="U222" s="272">
        <f t="shared" si="77"/>
        <v>449.64</v>
      </c>
      <c r="V222" s="272"/>
      <c r="W222" s="284">
        <v>449.64</v>
      </c>
      <c r="X222" s="174">
        <f t="shared" si="71"/>
        <v>99.92</v>
      </c>
      <c r="Y222" s="271"/>
      <c r="Z222" s="526"/>
    </row>
    <row r="223" spans="1:26">
      <c r="A223" s="253">
        <v>15</v>
      </c>
      <c r="B223" s="257" t="s">
        <v>679</v>
      </c>
      <c r="C223" s="695" t="s">
        <v>705</v>
      </c>
      <c r="D223" s="699" t="s">
        <v>135</v>
      </c>
      <c r="E223" s="537" t="s">
        <v>680</v>
      </c>
      <c r="F223" s="271"/>
      <c r="G223" s="271"/>
      <c r="H223" s="271"/>
      <c r="I223" s="272"/>
      <c r="J223" s="272"/>
      <c r="K223" s="272"/>
      <c r="L223" s="272"/>
      <c r="M223" s="272"/>
      <c r="N223" s="271"/>
      <c r="O223" s="271"/>
      <c r="P223" s="271"/>
      <c r="Q223" s="271"/>
      <c r="R223" s="284">
        <f t="shared" si="75"/>
        <v>900</v>
      </c>
      <c r="S223" s="273"/>
      <c r="T223" s="272">
        <f>Sheet1!H103</f>
        <v>900</v>
      </c>
      <c r="U223" s="272">
        <f t="shared" si="77"/>
        <v>897.90700000000004</v>
      </c>
      <c r="V223" s="272"/>
      <c r="W223" s="284">
        <v>897.90700000000004</v>
      </c>
      <c r="X223" s="174">
        <f t="shared" si="71"/>
        <v>99.76744444444445</v>
      </c>
      <c r="Y223" s="271"/>
    </row>
    <row r="224" spans="1:26">
      <c r="A224" s="253">
        <v>16</v>
      </c>
      <c r="B224" s="257" t="s">
        <v>681</v>
      </c>
      <c r="C224" s="695"/>
      <c r="D224" s="700"/>
      <c r="E224" s="537" t="s">
        <v>682</v>
      </c>
      <c r="F224" s="271"/>
      <c r="G224" s="271"/>
      <c r="H224" s="271"/>
      <c r="I224" s="272"/>
      <c r="J224" s="272"/>
      <c r="K224" s="272"/>
      <c r="L224" s="272"/>
      <c r="M224" s="272"/>
      <c r="N224" s="271"/>
      <c r="O224" s="271"/>
      <c r="P224" s="271"/>
      <c r="Q224" s="271"/>
      <c r="R224" s="284">
        <f t="shared" si="75"/>
        <v>806</v>
      </c>
      <c r="S224" s="273"/>
      <c r="T224" s="272">
        <f>Sheet1!H104</f>
        <v>806</v>
      </c>
      <c r="U224" s="272">
        <f t="shared" si="77"/>
        <v>804.40300000000002</v>
      </c>
      <c r="V224" s="272"/>
      <c r="W224" s="284">
        <v>804.40300000000002</v>
      </c>
      <c r="X224" s="174">
        <f t="shared" si="71"/>
        <v>99.801861042183631</v>
      </c>
      <c r="Y224" s="271"/>
    </row>
    <row r="225" spans="1:25">
      <c r="A225" s="253">
        <v>17</v>
      </c>
      <c r="B225" s="257" t="s">
        <v>683</v>
      </c>
      <c r="C225" s="695" t="s">
        <v>704</v>
      </c>
      <c r="D225" s="699" t="s">
        <v>136</v>
      </c>
      <c r="E225" s="537" t="s">
        <v>685</v>
      </c>
      <c r="F225" s="271"/>
      <c r="G225" s="271"/>
      <c r="H225" s="271"/>
      <c r="I225" s="272"/>
      <c r="J225" s="272"/>
      <c r="K225" s="272"/>
      <c r="L225" s="272"/>
      <c r="M225" s="272"/>
      <c r="N225" s="271"/>
      <c r="O225" s="271"/>
      <c r="P225" s="271"/>
      <c r="Q225" s="271"/>
      <c r="R225" s="284">
        <f t="shared" si="75"/>
        <v>1046</v>
      </c>
      <c r="S225" s="273"/>
      <c r="T225" s="272">
        <f>Sheet1!H105</f>
        <v>1046</v>
      </c>
      <c r="U225" s="272">
        <f t="shared" si="77"/>
        <v>1046</v>
      </c>
      <c r="V225" s="272"/>
      <c r="W225" s="284">
        <v>1046</v>
      </c>
      <c r="X225" s="174">
        <f t="shared" si="71"/>
        <v>100</v>
      </c>
      <c r="Y225" s="271"/>
    </row>
    <row r="226" spans="1:25">
      <c r="A226" s="253">
        <v>18</v>
      </c>
      <c r="B226" s="257" t="s">
        <v>686</v>
      </c>
      <c r="C226" s="695"/>
      <c r="D226" s="700"/>
      <c r="E226" s="537" t="s">
        <v>687</v>
      </c>
      <c r="F226" s="271"/>
      <c r="G226" s="271"/>
      <c r="H226" s="271"/>
      <c r="I226" s="272"/>
      <c r="J226" s="272"/>
      <c r="K226" s="272"/>
      <c r="L226" s="272"/>
      <c r="M226" s="272"/>
      <c r="N226" s="271"/>
      <c r="O226" s="271"/>
      <c r="P226" s="271"/>
      <c r="Q226" s="271"/>
      <c r="R226" s="284">
        <f t="shared" si="75"/>
        <v>660</v>
      </c>
      <c r="S226" s="273"/>
      <c r="T226" s="272">
        <f>Sheet1!H106</f>
        <v>660</v>
      </c>
      <c r="U226" s="272">
        <f t="shared" si="77"/>
        <v>660</v>
      </c>
      <c r="V226" s="272"/>
      <c r="W226" s="284">
        <v>660</v>
      </c>
      <c r="X226" s="174">
        <f t="shared" si="71"/>
        <v>100</v>
      </c>
      <c r="Y226" s="271"/>
    </row>
    <row r="227" spans="1:25">
      <c r="A227" s="253">
        <v>19</v>
      </c>
      <c r="B227" s="257" t="s">
        <v>688</v>
      </c>
      <c r="C227" s="695" t="s">
        <v>707</v>
      </c>
      <c r="D227" s="699" t="s">
        <v>137</v>
      </c>
      <c r="E227" s="537" t="s">
        <v>689</v>
      </c>
      <c r="F227" s="271"/>
      <c r="G227" s="271"/>
      <c r="H227" s="271"/>
      <c r="I227" s="272"/>
      <c r="J227" s="272"/>
      <c r="K227" s="272"/>
      <c r="L227" s="272"/>
      <c r="M227" s="272"/>
      <c r="N227" s="271"/>
      <c r="O227" s="271"/>
      <c r="P227" s="271"/>
      <c r="Q227" s="271"/>
      <c r="R227" s="284">
        <f t="shared" si="75"/>
        <v>2.8499999999999091</v>
      </c>
      <c r="S227" s="273"/>
      <c r="T227" s="272">
        <f>Sheet1!H107</f>
        <v>2.8499999999999091</v>
      </c>
      <c r="U227" s="272">
        <f t="shared" si="77"/>
        <v>0</v>
      </c>
      <c r="V227" s="272"/>
      <c r="W227" s="284"/>
      <c r="X227" s="174">
        <f t="shared" si="71"/>
        <v>0</v>
      </c>
      <c r="Y227" s="271"/>
    </row>
    <row r="228" spans="1:25">
      <c r="A228" s="253">
        <v>20</v>
      </c>
      <c r="B228" s="257" t="s">
        <v>690</v>
      </c>
      <c r="C228" s="695"/>
      <c r="D228" s="700"/>
      <c r="E228" s="537" t="s">
        <v>691</v>
      </c>
      <c r="F228" s="271"/>
      <c r="G228" s="271"/>
      <c r="H228" s="271"/>
      <c r="I228" s="272"/>
      <c r="J228" s="272"/>
      <c r="K228" s="272"/>
      <c r="L228" s="272"/>
      <c r="M228" s="272"/>
      <c r="N228" s="271"/>
      <c r="O228" s="271"/>
      <c r="P228" s="271"/>
      <c r="Q228" s="271"/>
      <c r="R228" s="284">
        <f t="shared" si="75"/>
        <v>600</v>
      </c>
      <c r="S228" s="273"/>
      <c r="T228" s="272">
        <f>Sheet1!H108</f>
        <v>600</v>
      </c>
      <c r="U228" s="272">
        <f t="shared" si="77"/>
        <v>0</v>
      </c>
      <c r="V228" s="272"/>
      <c r="W228" s="284"/>
      <c r="X228" s="174">
        <f t="shared" si="71"/>
        <v>0</v>
      </c>
      <c r="Y228" s="271"/>
    </row>
    <row r="229" spans="1:25">
      <c r="A229" s="253">
        <v>21</v>
      </c>
      <c r="B229" s="257" t="s">
        <v>692</v>
      </c>
      <c r="C229" s="695" t="s">
        <v>709</v>
      </c>
      <c r="D229" s="699" t="s">
        <v>138</v>
      </c>
      <c r="E229" s="537" t="s">
        <v>694</v>
      </c>
      <c r="F229" s="271"/>
      <c r="G229" s="271"/>
      <c r="H229" s="271"/>
      <c r="I229" s="272"/>
      <c r="J229" s="272"/>
      <c r="K229" s="272"/>
      <c r="L229" s="272"/>
      <c r="M229" s="272"/>
      <c r="N229" s="271"/>
      <c r="O229" s="271"/>
      <c r="P229" s="271"/>
      <c r="Q229" s="271"/>
      <c r="R229" s="284">
        <f t="shared" si="75"/>
        <v>13.471000000000004</v>
      </c>
      <c r="S229" s="273"/>
      <c r="T229" s="272">
        <f>Sheet1!H109</f>
        <v>13.471000000000004</v>
      </c>
      <c r="U229" s="272">
        <f t="shared" si="77"/>
        <v>2.54</v>
      </c>
      <c r="V229" s="272"/>
      <c r="W229" s="284">
        <v>2.54</v>
      </c>
      <c r="X229" s="174">
        <f t="shared" si="71"/>
        <v>18.855318833048766</v>
      </c>
      <c r="Y229" s="271"/>
    </row>
    <row r="230" spans="1:25" ht="30">
      <c r="A230" s="253">
        <v>22</v>
      </c>
      <c r="B230" s="257" t="s">
        <v>695</v>
      </c>
      <c r="C230" s="695"/>
      <c r="D230" s="700"/>
      <c r="E230" s="227" t="s">
        <v>696</v>
      </c>
      <c r="F230" s="271"/>
      <c r="G230" s="271"/>
      <c r="H230" s="271"/>
      <c r="I230" s="272"/>
      <c r="J230" s="272"/>
      <c r="K230" s="272"/>
      <c r="L230" s="272"/>
      <c r="M230" s="272"/>
      <c r="N230" s="271"/>
      <c r="O230" s="271"/>
      <c r="P230" s="271"/>
      <c r="Q230" s="271"/>
      <c r="R230" s="284">
        <f t="shared" si="75"/>
        <v>440</v>
      </c>
      <c r="S230" s="273"/>
      <c r="T230" s="272">
        <f>Sheet1!H110</f>
        <v>440</v>
      </c>
      <c r="U230" s="272">
        <f t="shared" si="77"/>
        <v>0</v>
      </c>
      <c r="V230" s="272"/>
      <c r="W230" s="284"/>
      <c r="X230" s="174">
        <f t="shared" ref="X230:X231" si="78">U230/R230*100</f>
        <v>0</v>
      </c>
      <c r="Y230" s="271"/>
    </row>
    <row r="231" spans="1:25" ht="33" customHeight="1">
      <c r="A231" s="253">
        <v>24</v>
      </c>
      <c r="B231" s="257" t="s">
        <v>697</v>
      </c>
      <c r="C231" s="235" t="s">
        <v>710</v>
      </c>
      <c r="D231" s="235" t="s">
        <v>139</v>
      </c>
      <c r="E231" s="227" t="s">
        <v>698</v>
      </c>
      <c r="F231" s="271"/>
      <c r="G231" s="271"/>
      <c r="H231" s="271"/>
      <c r="I231" s="272"/>
      <c r="J231" s="272"/>
      <c r="K231" s="272"/>
      <c r="L231" s="272"/>
      <c r="M231" s="272"/>
      <c r="N231" s="271"/>
      <c r="O231" s="271"/>
      <c r="P231" s="271"/>
      <c r="Q231" s="271"/>
      <c r="R231" s="284">
        <f t="shared" si="75"/>
        <v>806</v>
      </c>
      <c r="S231" s="273"/>
      <c r="T231" s="272">
        <f>Sheet1!H111</f>
        <v>806</v>
      </c>
      <c r="U231" s="272">
        <f t="shared" si="77"/>
        <v>0</v>
      </c>
      <c r="V231" s="272"/>
      <c r="W231" s="284"/>
      <c r="X231" s="174">
        <f t="shared" si="78"/>
        <v>0</v>
      </c>
      <c r="Y231" s="271"/>
    </row>
  </sheetData>
  <mergeCells count="86">
    <mergeCell ref="A3:Y3"/>
    <mergeCell ref="Y59:Y74"/>
    <mergeCell ref="A2:Y2"/>
    <mergeCell ref="X5:X8"/>
    <mergeCell ref="S7:T7"/>
    <mergeCell ref="U7:U8"/>
    <mergeCell ref="J7:J8"/>
    <mergeCell ref="V7:W7"/>
    <mergeCell ref="F5:F8"/>
    <mergeCell ref="G5:G8"/>
    <mergeCell ref="H5:J5"/>
    <mergeCell ref="K5:L6"/>
    <mergeCell ref="R7:R8"/>
    <mergeCell ref="R5:T6"/>
    <mergeCell ref="U5:W6"/>
    <mergeCell ref="Y5:Y8"/>
    <mergeCell ref="H6:H8"/>
    <mergeCell ref="I6:J6"/>
    <mergeCell ref="Q7:Q8"/>
    <mergeCell ref="A5:A8"/>
    <mergeCell ref="B5:B8"/>
    <mergeCell ref="C5:C8"/>
    <mergeCell ref="D5:D8"/>
    <mergeCell ref="E5:E8"/>
    <mergeCell ref="I7:I8"/>
    <mergeCell ref="M5:P6"/>
    <mergeCell ref="M7:M8"/>
    <mergeCell ref="N7:N8"/>
    <mergeCell ref="K7:K8"/>
    <mergeCell ref="L7:L8"/>
    <mergeCell ref="O7:P7"/>
    <mergeCell ref="C13:C27"/>
    <mergeCell ref="C28:C29"/>
    <mergeCell ref="C30:C31"/>
    <mergeCell ref="C34:C38"/>
    <mergeCell ref="C41:C51"/>
    <mergeCell ref="D177:D178"/>
    <mergeCell ref="D174:D175"/>
    <mergeCell ref="D172:D173"/>
    <mergeCell ref="C131:C132"/>
    <mergeCell ref="C55:C56"/>
    <mergeCell ref="C128:C129"/>
    <mergeCell ref="C157:C165"/>
    <mergeCell ref="C171:C186"/>
    <mergeCell ref="C117:C122"/>
    <mergeCell ref="C102:C108"/>
    <mergeCell ref="C83:C84"/>
    <mergeCell ref="C77:C78"/>
    <mergeCell ref="C80:C81"/>
    <mergeCell ref="C114:C115"/>
    <mergeCell ref="D190:D192"/>
    <mergeCell ref="D187:D189"/>
    <mergeCell ref="D184:D186"/>
    <mergeCell ref="D182:D183"/>
    <mergeCell ref="D227:D228"/>
    <mergeCell ref="D229:D230"/>
    <mergeCell ref="D212:D213"/>
    <mergeCell ref="D194:D196"/>
    <mergeCell ref="D197:D198"/>
    <mergeCell ref="D199:D200"/>
    <mergeCell ref="D201:D202"/>
    <mergeCell ref="D203:D204"/>
    <mergeCell ref="D205:D206"/>
    <mergeCell ref="D208:D209"/>
    <mergeCell ref="D214:D216"/>
    <mergeCell ref="D217:D218"/>
    <mergeCell ref="D221:D222"/>
    <mergeCell ref="D223:D224"/>
    <mergeCell ref="D225:D226"/>
    <mergeCell ref="D219:D220"/>
    <mergeCell ref="X1:Y1"/>
    <mergeCell ref="C229:C230"/>
    <mergeCell ref="C146:C154"/>
    <mergeCell ref="C203:C204"/>
    <mergeCell ref="C208:C209"/>
    <mergeCell ref="C197:C198"/>
    <mergeCell ref="C199:C200"/>
    <mergeCell ref="C205:C206"/>
    <mergeCell ref="C212:C213"/>
    <mergeCell ref="C219:C220"/>
    <mergeCell ref="C221:C222"/>
    <mergeCell ref="C188:C189"/>
    <mergeCell ref="C190:C192"/>
    <mergeCell ref="C223:C224"/>
    <mergeCell ref="C225:C226"/>
    <mergeCell ref="C227:C228"/>
  </mergeCells>
  <phoneticPr fontId="266" type="noConversion"/>
  <pageMargins left="0.45" right="0.45" top="0.39" bottom="0.42" header="0.3" footer="0.3"/>
  <pageSetup paperSize="9" scale="58" fitToHeight="0" orientation="landscape" verticalDpi="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6"/>
  <sheetViews>
    <sheetView tabSelected="1" workbookViewId="0">
      <selection activeCell="F10" sqref="F10"/>
    </sheetView>
  </sheetViews>
  <sheetFormatPr defaultRowHeight="16.5"/>
  <cols>
    <col min="1" max="1" width="10.33203125" style="120" customWidth="1"/>
    <col min="2" max="2" width="62.5" style="120" customWidth="1"/>
    <col min="3" max="3" width="22.83203125" style="163" customWidth="1"/>
    <col min="4" max="9" width="15.33203125" style="191" customWidth="1"/>
    <col min="10" max="10" width="10.1640625" style="476" customWidth="1"/>
    <col min="11" max="11" width="16.5" style="120" customWidth="1"/>
    <col min="12" max="12" width="10.83203125" style="120" hidden="1" customWidth="1"/>
    <col min="13" max="13" width="9.33203125" style="120"/>
    <col min="14" max="14" width="11.83203125" style="621" bestFit="1" customWidth="1"/>
    <col min="15" max="15" width="11.83203125" style="120" bestFit="1" customWidth="1"/>
    <col min="16" max="16" width="12.33203125" style="120" customWidth="1"/>
    <col min="17" max="17" width="11.5" style="120" customWidth="1"/>
    <col min="18" max="18" width="14.6640625" style="120" customWidth="1"/>
    <col min="19" max="16384" width="9.33203125" style="120"/>
  </cols>
  <sheetData>
    <row r="1" spans="1:14" ht="15.75">
      <c r="A1" s="494"/>
      <c r="B1" s="494"/>
      <c r="C1" s="494"/>
      <c r="D1" s="494"/>
      <c r="E1" s="494"/>
      <c r="F1" s="494"/>
      <c r="G1" s="531"/>
      <c r="H1" s="531"/>
      <c r="I1" s="531"/>
      <c r="J1" s="762" t="s">
        <v>784</v>
      </c>
      <c r="K1" s="762"/>
    </row>
    <row r="2" spans="1:14" ht="27.75" customHeight="1">
      <c r="A2" s="763" t="s">
        <v>790</v>
      </c>
      <c r="B2" s="763"/>
      <c r="C2" s="763"/>
      <c r="D2" s="763"/>
      <c r="E2" s="763"/>
      <c r="F2" s="763"/>
      <c r="G2" s="763"/>
      <c r="H2" s="763"/>
      <c r="I2" s="763"/>
      <c r="J2" s="763"/>
      <c r="K2" s="763"/>
    </row>
    <row r="3" spans="1:14" ht="17.25" hidden="1" customHeight="1">
      <c r="A3" s="773" t="str">
        <f>'PL 2tổg CTMT'!A4:T4</f>
        <v>(Kèm theo Báo cáo số         /BC-PTC ngày      /07/2023 của Phòng Tài chính - kế hoạch huyện)</v>
      </c>
      <c r="B3" s="773"/>
      <c r="C3" s="773"/>
      <c r="D3" s="773"/>
      <c r="E3" s="773"/>
      <c r="F3" s="773"/>
      <c r="G3" s="773"/>
      <c r="H3" s="773"/>
      <c r="I3" s="773"/>
      <c r="J3" s="773"/>
      <c r="K3" s="773"/>
    </row>
    <row r="4" spans="1:14">
      <c r="J4" s="765" t="s">
        <v>2</v>
      </c>
      <c r="K4" s="765"/>
    </row>
    <row r="5" spans="1:14" ht="30.75" customHeight="1">
      <c r="A5" s="764" t="s">
        <v>0</v>
      </c>
      <c r="B5" s="764" t="s">
        <v>147</v>
      </c>
      <c r="C5" s="764" t="s">
        <v>430</v>
      </c>
      <c r="D5" s="766" t="s">
        <v>432</v>
      </c>
      <c r="E5" s="767"/>
      <c r="F5" s="768"/>
      <c r="G5" s="769" t="s">
        <v>793</v>
      </c>
      <c r="H5" s="770"/>
      <c r="I5" s="771"/>
      <c r="J5" s="772" t="s">
        <v>141</v>
      </c>
      <c r="K5" s="764" t="s">
        <v>1</v>
      </c>
    </row>
    <row r="6" spans="1:14" ht="72" customHeight="1">
      <c r="A6" s="764"/>
      <c r="B6" s="764"/>
      <c r="C6" s="764"/>
      <c r="D6" s="192" t="s">
        <v>431</v>
      </c>
      <c r="E6" s="193" t="s">
        <v>765</v>
      </c>
      <c r="F6" s="193" t="s">
        <v>445</v>
      </c>
      <c r="G6" s="307" t="s">
        <v>431</v>
      </c>
      <c r="H6" s="430" t="s">
        <v>781</v>
      </c>
      <c r="I6" s="193" t="s">
        <v>809</v>
      </c>
      <c r="J6" s="772"/>
      <c r="K6" s="764"/>
    </row>
    <row r="7" spans="1:14" s="409" customFormat="1" ht="21.75" customHeight="1">
      <c r="A7" s="424"/>
      <c r="B7" s="424" t="s">
        <v>7</v>
      </c>
      <c r="C7" s="424"/>
      <c r="D7" s="407">
        <f>E7+F7</f>
        <v>88366.296770000001</v>
      </c>
      <c r="E7" s="430">
        <f>E8+E140+E190</f>
        <v>72958</v>
      </c>
      <c r="F7" s="430">
        <f>F8+F140+F190</f>
        <v>15408.296770000001</v>
      </c>
      <c r="G7" s="430">
        <f>G8+G140+G190</f>
        <v>1791.8930000000003</v>
      </c>
      <c r="H7" s="430">
        <f>H8+H140+H190</f>
        <v>1317.7559999999999</v>
      </c>
      <c r="I7" s="430">
        <f>I8+I140+I190</f>
        <v>474.13700000000006</v>
      </c>
      <c r="J7" s="523">
        <f t="shared" ref="J7:J41" si="0">G7/D7*100</f>
        <v>2.0278013965708479</v>
      </c>
      <c r="K7" s="430">
        <f>K8+K140+K190</f>
        <v>0</v>
      </c>
      <c r="L7" s="409">
        <f>H7/E7*100</f>
        <v>1.8061843800542776</v>
      </c>
      <c r="M7" s="583">
        <f>-I7/F7*100</f>
        <v>-3.0771538676691779</v>
      </c>
      <c r="N7" s="622"/>
    </row>
    <row r="8" spans="1:14" ht="25.5" customHeight="1">
      <c r="A8" s="189" t="s">
        <v>143</v>
      </c>
      <c r="B8" s="756" t="s">
        <v>810</v>
      </c>
      <c r="C8" s="757"/>
      <c r="D8" s="194">
        <f>E8+F8</f>
        <v>36266.148999999998</v>
      </c>
      <c r="E8" s="194">
        <f t="shared" ref="E8:H8" si="1">E9+E35</f>
        <v>29754</v>
      </c>
      <c r="F8" s="194">
        <f t="shared" si="1"/>
        <v>6512.1490000000003</v>
      </c>
      <c r="G8" s="194">
        <f>G9+G35</f>
        <v>1461.7640000000001</v>
      </c>
      <c r="H8" s="194">
        <f t="shared" si="1"/>
        <v>1013.862</v>
      </c>
      <c r="I8" s="194">
        <f>I9+I35</f>
        <v>447.90200000000004</v>
      </c>
      <c r="J8" s="524">
        <f t="shared" si="0"/>
        <v>4.0306567978860954</v>
      </c>
      <c r="K8" s="190"/>
      <c r="L8" s="588"/>
    </row>
    <row r="9" spans="1:14" ht="15.75">
      <c r="A9" s="466" t="s">
        <v>769</v>
      </c>
      <c r="B9" s="754" t="s">
        <v>764</v>
      </c>
      <c r="C9" s="755"/>
      <c r="D9" s="467">
        <f>D10+D13+D25+D27+D31</f>
        <v>6512.1490000000003</v>
      </c>
      <c r="E9" s="467">
        <f t="shared" ref="E9" si="2">E10+E13+E25+E27+E31</f>
        <v>0</v>
      </c>
      <c r="F9" s="467">
        <f>F10+F13+F25+F27+F31</f>
        <v>6512.1490000000003</v>
      </c>
      <c r="G9" s="467">
        <f>G10+G13+G25+G27+G31</f>
        <v>447.90200000000004</v>
      </c>
      <c r="H9" s="467">
        <f t="shared" ref="H9" si="3">H10+H13+H25+H27+H31</f>
        <v>0</v>
      </c>
      <c r="I9" s="467">
        <f>I10+I13+I25+I27+I31</f>
        <v>447.90200000000004</v>
      </c>
      <c r="J9" s="524">
        <f t="shared" si="0"/>
        <v>6.8779445924839866</v>
      </c>
      <c r="K9" s="468"/>
    </row>
    <row r="10" spans="1:14" s="409" customFormat="1" ht="36" customHeight="1">
      <c r="A10" s="424" t="s">
        <v>3</v>
      </c>
      <c r="B10" s="405" t="s">
        <v>421</v>
      </c>
      <c r="C10" s="406"/>
      <c r="D10" s="407">
        <f>SUM(D11:D12)</f>
        <v>25.266000000000076</v>
      </c>
      <c r="E10" s="407">
        <f t="shared" ref="E10:F10" si="4">SUM(E11:E12)</f>
        <v>0</v>
      </c>
      <c r="F10" s="407">
        <f t="shared" si="4"/>
        <v>25.266000000000076</v>
      </c>
      <c r="G10" s="442">
        <f>H10+I10</f>
        <v>24.571999999999999</v>
      </c>
      <c r="H10" s="407"/>
      <c r="I10" s="442">
        <f t="shared" ref="I10" si="5">SUM(I11:I12)</f>
        <v>24.571999999999999</v>
      </c>
      <c r="J10" s="530">
        <f t="shared" si="0"/>
        <v>97.253225678777511</v>
      </c>
      <c r="K10" s="408"/>
      <c r="N10" s="622"/>
    </row>
    <row r="11" spans="1:14" ht="31.5">
      <c r="A11" s="125">
        <v>1</v>
      </c>
      <c r="B11" s="126" t="s">
        <v>728</v>
      </c>
      <c r="C11" s="403" t="s">
        <v>48</v>
      </c>
      <c r="D11" s="196">
        <f>F11</f>
        <v>25.07000000000005</v>
      </c>
      <c r="E11" s="196"/>
      <c r="F11" s="196">
        <f>sn!F9</f>
        <v>25.07000000000005</v>
      </c>
      <c r="G11" s="196">
        <f t="shared" ref="G11:G35" si="6">H11+I11</f>
        <v>24.571999999999999</v>
      </c>
      <c r="H11" s="195"/>
      <c r="I11" s="196">
        <v>24.571999999999999</v>
      </c>
      <c r="J11" s="475">
        <f t="shared" si="0"/>
        <v>98.013562026326085</v>
      </c>
      <c r="K11" s="122"/>
    </row>
    <row r="12" spans="1:14" ht="21" customHeight="1">
      <c r="A12" s="125">
        <v>2</v>
      </c>
      <c r="B12" s="126" t="s">
        <v>729</v>
      </c>
      <c r="C12" s="403" t="s">
        <v>131</v>
      </c>
      <c r="D12" s="196">
        <f>F12</f>
        <v>0.19600000000002638</v>
      </c>
      <c r="E12" s="196"/>
      <c r="F12" s="196">
        <f>sn!F10</f>
        <v>0.19600000000002638</v>
      </c>
      <c r="G12" s="196">
        <f t="shared" si="6"/>
        <v>0</v>
      </c>
      <c r="H12" s="195"/>
      <c r="I12" s="195"/>
      <c r="J12" s="475">
        <f t="shared" si="0"/>
        <v>0</v>
      </c>
      <c r="K12" s="122"/>
    </row>
    <row r="13" spans="1:14" s="145" customFormat="1" ht="31.5">
      <c r="A13" s="440" t="s">
        <v>5</v>
      </c>
      <c r="B13" s="124" t="s">
        <v>407</v>
      </c>
      <c r="C13" s="441"/>
      <c r="D13" s="442">
        <f>SUM(D14:D24)</f>
        <v>3506.172</v>
      </c>
      <c r="E13" s="442">
        <f t="shared" ref="E13:H13" si="7">SUM(E14:E24)</f>
        <v>0</v>
      </c>
      <c r="F13" s="442">
        <f t="shared" si="7"/>
        <v>3506.172</v>
      </c>
      <c r="G13" s="442">
        <f>SUM(G14:G24)</f>
        <v>423.33000000000004</v>
      </c>
      <c r="H13" s="442">
        <f t="shared" si="7"/>
        <v>0</v>
      </c>
      <c r="I13" s="442">
        <f>SUM(I14:I24)</f>
        <v>423.33000000000004</v>
      </c>
      <c r="J13" s="475">
        <f t="shared" si="0"/>
        <v>12.073851482471483</v>
      </c>
      <c r="K13" s="122"/>
      <c r="L13" s="528"/>
      <c r="N13" s="623"/>
    </row>
    <row r="14" spans="1:14" ht="15.75">
      <c r="A14" s="129">
        <v>1</v>
      </c>
      <c r="B14" s="130" t="s">
        <v>42</v>
      </c>
      <c r="C14" s="156" t="s">
        <v>42</v>
      </c>
      <c r="D14" s="197">
        <f>F14</f>
        <v>349</v>
      </c>
      <c r="E14" s="197"/>
      <c r="F14" s="197">
        <f>sn!F12+149</f>
        <v>349</v>
      </c>
      <c r="G14" s="196">
        <f t="shared" si="6"/>
        <v>0</v>
      </c>
      <c r="H14" s="197"/>
      <c r="I14" s="197"/>
      <c r="J14" s="475">
        <f t="shared" si="0"/>
        <v>0</v>
      </c>
      <c r="K14" s="131"/>
    </row>
    <row r="15" spans="1:14" ht="15.75">
      <c r="A15" s="129">
        <v>2</v>
      </c>
      <c r="B15" s="132" t="s">
        <v>43</v>
      </c>
      <c r="C15" s="157" t="s">
        <v>43</v>
      </c>
      <c r="D15" s="197">
        <f t="shared" ref="D15:D24" si="8">F15</f>
        <v>215.2</v>
      </c>
      <c r="E15" s="197"/>
      <c r="F15" s="197">
        <f>sn!F13+148</f>
        <v>215.2</v>
      </c>
      <c r="G15" s="196">
        <f t="shared" si="6"/>
        <v>0</v>
      </c>
      <c r="H15" s="197"/>
      <c r="I15" s="197"/>
      <c r="J15" s="475">
        <f t="shared" si="0"/>
        <v>0</v>
      </c>
      <c r="K15" s="131"/>
    </row>
    <row r="16" spans="1:14" ht="15.75">
      <c r="A16" s="129">
        <v>3</v>
      </c>
      <c r="B16" s="132" t="s">
        <v>44</v>
      </c>
      <c r="C16" s="157" t="s">
        <v>44</v>
      </c>
      <c r="D16" s="197">
        <f t="shared" si="8"/>
        <v>200.97200000000001</v>
      </c>
      <c r="E16" s="197"/>
      <c r="F16" s="197">
        <f>sn!F14+149</f>
        <v>200.97200000000001</v>
      </c>
      <c r="G16" s="196">
        <f t="shared" si="6"/>
        <v>0</v>
      </c>
      <c r="H16" s="197"/>
      <c r="I16" s="197"/>
      <c r="J16" s="475">
        <f t="shared" si="0"/>
        <v>0</v>
      </c>
      <c r="K16" s="131"/>
    </row>
    <row r="17" spans="1:14" ht="15.75">
      <c r="A17" s="129">
        <v>4</v>
      </c>
      <c r="B17" s="130" t="s">
        <v>52</v>
      </c>
      <c r="C17" s="156" t="s">
        <v>52</v>
      </c>
      <c r="D17" s="197">
        <f t="shared" si="8"/>
        <v>203</v>
      </c>
      <c r="E17" s="197"/>
      <c r="F17" s="197">
        <f>sn!F15+148</f>
        <v>203</v>
      </c>
      <c r="G17" s="196">
        <f t="shared" si="6"/>
        <v>0</v>
      </c>
      <c r="H17" s="197"/>
      <c r="I17" s="197"/>
      <c r="J17" s="475">
        <f t="shared" si="0"/>
        <v>0</v>
      </c>
      <c r="K17" s="131"/>
    </row>
    <row r="18" spans="1:14" ht="15.75">
      <c r="A18" s="129">
        <v>5</v>
      </c>
      <c r="B18" s="132" t="s">
        <v>51</v>
      </c>
      <c r="C18" s="157" t="s">
        <v>51</v>
      </c>
      <c r="D18" s="197">
        <f t="shared" si="8"/>
        <v>364</v>
      </c>
      <c r="E18" s="197"/>
      <c r="F18" s="197">
        <f>sn!F16+149</f>
        <v>364</v>
      </c>
      <c r="G18" s="196">
        <f t="shared" si="6"/>
        <v>0</v>
      </c>
      <c r="H18" s="197"/>
      <c r="I18" s="197"/>
      <c r="J18" s="475">
        <f t="shared" si="0"/>
        <v>0</v>
      </c>
      <c r="K18" s="131"/>
    </row>
    <row r="19" spans="1:14" ht="15.75">
      <c r="A19" s="129">
        <v>6</v>
      </c>
      <c r="B19" s="132" t="s">
        <v>45</v>
      </c>
      <c r="C19" s="157" t="s">
        <v>45</v>
      </c>
      <c r="D19" s="197">
        <f t="shared" si="8"/>
        <v>348</v>
      </c>
      <c r="E19" s="197"/>
      <c r="F19" s="197">
        <f>sn!F17+148</f>
        <v>348</v>
      </c>
      <c r="G19" s="196">
        <f t="shared" si="6"/>
        <v>0</v>
      </c>
      <c r="H19" s="197"/>
      <c r="I19" s="197"/>
      <c r="J19" s="475">
        <f t="shared" si="0"/>
        <v>0</v>
      </c>
      <c r="K19" s="131"/>
    </row>
    <row r="20" spans="1:14" ht="15.75">
      <c r="A20" s="129">
        <v>7</v>
      </c>
      <c r="B20" s="130" t="s">
        <v>46</v>
      </c>
      <c r="C20" s="156" t="s">
        <v>46</v>
      </c>
      <c r="D20" s="197">
        <f t="shared" si="8"/>
        <v>364</v>
      </c>
      <c r="E20" s="197"/>
      <c r="F20" s="197">
        <f>sn!F18+149</f>
        <v>364</v>
      </c>
      <c r="G20" s="196">
        <f t="shared" si="6"/>
        <v>0</v>
      </c>
      <c r="H20" s="197"/>
      <c r="I20" s="197"/>
      <c r="J20" s="475">
        <f t="shared" si="0"/>
        <v>0</v>
      </c>
      <c r="K20" s="131"/>
    </row>
    <row r="21" spans="1:14" ht="15.75">
      <c r="A21" s="129">
        <v>8</v>
      </c>
      <c r="B21" s="132" t="s">
        <v>47</v>
      </c>
      <c r="C21" s="157" t="s">
        <v>47</v>
      </c>
      <c r="D21" s="197">
        <f t="shared" si="8"/>
        <v>403</v>
      </c>
      <c r="E21" s="197"/>
      <c r="F21" s="197">
        <f>sn!F19+148</f>
        <v>403</v>
      </c>
      <c r="G21" s="196">
        <f t="shared" si="6"/>
        <v>147.63</v>
      </c>
      <c r="H21" s="197"/>
      <c r="I21" s="197">
        <v>147.63</v>
      </c>
      <c r="J21" s="475">
        <f t="shared" si="0"/>
        <v>36.63275434243176</v>
      </c>
      <c r="K21" s="131"/>
    </row>
    <row r="22" spans="1:14" ht="15.75">
      <c r="A22" s="129">
        <v>9</v>
      </c>
      <c r="B22" s="132" t="s">
        <v>48</v>
      </c>
      <c r="C22" s="157" t="s">
        <v>48</v>
      </c>
      <c r="D22" s="197">
        <f t="shared" si="8"/>
        <v>363</v>
      </c>
      <c r="E22" s="197"/>
      <c r="F22" s="197">
        <f>sn!F20+148</f>
        <v>363</v>
      </c>
      <c r="G22" s="196">
        <f t="shared" si="6"/>
        <v>128.1</v>
      </c>
      <c r="H22" s="197"/>
      <c r="I22" s="197">
        <v>128.1</v>
      </c>
      <c r="J22" s="475">
        <f t="shared" si="0"/>
        <v>35.289256198347104</v>
      </c>
      <c r="K22" s="131"/>
    </row>
    <row r="23" spans="1:14" ht="15.75">
      <c r="A23" s="129">
        <v>10</v>
      </c>
      <c r="B23" s="130" t="s">
        <v>49</v>
      </c>
      <c r="C23" s="156" t="s">
        <v>49</v>
      </c>
      <c r="D23" s="197">
        <f t="shared" si="8"/>
        <v>348</v>
      </c>
      <c r="E23" s="197"/>
      <c r="F23" s="197">
        <f>sn!F21+148</f>
        <v>348</v>
      </c>
      <c r="G23" s="196">
        <f t="shared" si="6"/>
        <v>147.6</v>
      </c>
      <c r="H23" s="197"/>
      <c r="I23" s="197">
        <v>147.6</v>
      </c>
      <c r="J23" s="475">
        <f t="shared" si="0"/>
        <v>42.41379310344827</v>
      </c>
      <c r="K23" s="131"/>
    </row>
    <row r="24" spans="1:14" ht="15.75">
      <c r="A24" s="129">
        <v>11</v>
      </c>
      <c r="B24" s="132" t="s">
        <v>50</v>
      </c>
      <c r="C24" s="157" t="s">
        <v>50</v>
      </c>
      <c r="D24" s="197">
        <f t="shared" si="8"/>
        <v>348</v>
      </c>
      <c r="E24" s="197"/>
      <c r="F24" s="197">
        <f>sn!F22+148</f>
        <v>348</v>
      </c>
      <c r="G24" s="196">
        <f t="shared" si="6"/>
        <v>0</v>
      </c>
      <c r="H24" s="197"/>
      <c r="I24" s="197"/>
      <c r="J24" s="475">
        <f t="shared" si="0"/>
        <v>0</v>
      </c>
      <c r="K24" s="131"/>
    </row>
    <row r="25" spans="1:14" ht="31.5">
      <c r="A25" s="123" t="s">
        <v>13</v>
      </c>
      <c r="B25" s="124" t="s">
        <v>408</v>
      </c>
      <c r="C25" s="154"/>
      <c r="D25" s="195">
        <f>D26</f>
        <v>1389</v>
      </c>
      <c r="E25" s="195">
        <f t="shared" ref="E25:H25" si="9">E26</f>
        <v>0</v>
      </c>
      <c r="F25" s="195">
        <f t="shared" si="9"/>
        <v>1389</v>
      </c>
      <c r="G25" s="196">
        <f t="shared" si="6"/>
        <v>0</v>
      </c>
      <c r="H25" s="195">
        <f t="shared" si="9"/>
        <v>0</v>
      </c>
      <c r="I25" s="195"/>
      <c r="J25" s="475">
        <f t="shared" si="0"/>
        <v>0</v>
      </c>
      <c r="K25" s="122"/>
    </row>
    <row r="26" spans="1:14" ht="25.5">
      <c r="A26" s="402" t="s">
        <v>29</v>
      </c>
      <c r="B26" s="439" t="s">
        <v>409</v>
      </c>
      <c r="C26" s="353" t="s">
        <v>731</v>
      </c>
      <c r="D26" s="197">
        <f>F26</f>
        <v>1389</v>
      </c>
      <c r="E26" s="195"/>
      <c r="F26" s="197">
        <f>408+981</f>
        <v>1389</v>
      </c>
      <c r="G26" s="196">
        <f t="shared" si="6"/>
        <v>0</v>
      </c>
      <c r="H26" s="195"/>
      <c r="I26" s="195"/>
      <c r="J26" s="475">
        <f t="shared" si="0"/>
        <v>0</v>
      </c>
      <c r="K26" s="122"/>
    </row>
    <row r="27" spans="1:14" s="409" customFormat="1" ht="35.25" customHeight="1">
      <c r="A27" s="404" t="s">
        <v>14</v>
      </c>
      <c r="B27" s="405" t="s">
        <v>410</v>
      </c>
      <c r="C27" s="406"/>
      <c r="D27" s="407">
        <f>SUM(D28:D30)</f>
        <v>1444.75</v>
      </c>
      <c r="E27" s="407">
        <f t="shared" ref="E27:H27" si="10">SUM(E28:E30)</f>
        <v>0</v>
      </c>
      <c r="F27" s="407">
        <f t="shared" si="10"/>
        <v>1444.75</v>
      </c>
      <c r="G27" s="196">
        <f t="shared" si="6"/>
        <v>0</v>
      </c>
      <c r="H27" s="407">
        <f t="shared" si="10"/>
        <v>0</v>
      </c>
      <c r="I27" s="407"/>
      <c r="J27" s="475">
        <f t="shared" si="0"/>
        <v>0</v>
      </c>
      <c r="K27" s="408"/>
      <c r="N27" s="622"/>
    </row>
    <row r="28" spans="1:14" s="409" customFormat="1" ht="17.25" customHeight="1">
      <c r="A28" s="438">
        <v>1</v>
      </c>
      <c r="B28" s="439" t="s">
        <v>732</v>
      </c>
      <c r="C28" s="600" t="s">
        <v>733</v>
      </c>
      <c r="D28" s="422">
        <f>F28</f>
        <v>1005.75</v>
      </c>
      <c r="E28" s="422"/>
      <c r="F28" s="422">
        <f>sn!F26</f>
        <v>1005.75</v>
      </c>
      <c r="G28" s="196">
        <f t="shared" si="6"/>
        <v>0</v>
      </c>
      <c r="H28" s="430"/>
      <c r="I28" s="430"/>
      <c r="J28" s="475">
        <f t="shared" si="0"/>
        <v>0</v>
      </c>
      <c r="K28" s="408"/>
      <c r="N28" s="622"/>
    </row>
    <row r="29" spans="1:14" s="409" customFormat="1" ht="17.25" customHeight="1">
      <c r="A29" s="438">
        <v>2</v>
      </c>
      <c r="B29" s="439" t="s">
        <v>734</v>
      </c>
      <c r="C29" s="760" t="s">
        <v>735</v>
      </c>
      <c r="D29" s="422">
        <f t="shared" ref="D29:D30" si="11">F29</f>
        <v>259</v>
      </c>
      <c r="E29" s="422"/>
      <c r="F29" s="422">
        <f>sn!F27</f>
        <v>259</v>
      </c>
      <c r="G29" s="196">
        <f t="shared" si="6"/>
        <v>0</v>
      </c>
      <c r="H29" s="430"/>
      <c r="I29" s="430"/>
      <c r="J29" s="475">
        <f t="shared" si="0"/>
        <v>0</v>
      </c>
      <c r="K29" s="408"/>
      <c r="N29" s="622"/>
    </row>
    <row r="30" spans="1:14" s="409" customFormat="1" ht="17.25" customHeight="1">
      <c r="A30" s="438">
        <v>3</v>
      </c>
      <c r="B30" s="439" t="s">
        <v>736</v>
      </c>
      <c r="C30" s="761"/>
      <c r="D30" s="422">
        <f t="shared" si="11"/>
        <v>180</v>
      </c>
      <c r="E30" s="422"/>
      <c r="F30" s="422">
        <f>sn!F28</f>
        <v>180</v>
      </c>
      <c r="G30" s="196">
        <f t="shared" si="6"/>
        <v>0</v>
      </c>
      <c r="H30" s="430"/>
      <c r="I30" s="430"/>
      <c r="J30" s="475">
        <f t="shared" si="0"/>
        <v>0</v>
      </c>
      <c r="K30" s="408"/>
      <c r="N30" s="622"/>
    </row>
    <row r="31" spans="1:14" ht="21" customHeight="1">
      <c r="A31" s="138" t="s">
        <v>16</v>
      </c>
      <c r="B31" s="139" t="s">
        <v>808</v>
      </c>
      <c r="C31" s="159"/>
      <c r="D31" s="195">
        <f>SUM(D32:D34)</f>
        <v>146.96099999999998</v>
      </c>
      <c r="E31" s="195">
        <f t="shared" ref="E31:H31" si="12">SUM(E32:E34)</f>
        <v>0</v>
      </c>
      <c r="F31" s="195">
        <f t="shared" si="12"/>
        <v>146.96099999999998</v>
      </c>
      <c r="G31" s="196">
        <f t="shared" si="6"/>
        <v>0</v>
      </c>
      <c r="H31" s="195">
        <f t="shared" si="12"/>
        <v>0</v>
      </c>
      <c r="I31" s="195"/>
      <c r="J31" s="475">
        <f t="shared" si="0"/>
        <v>0</v>
      </c>
      <c r="K31" s="122"/>
    </row>
    <row r="32" spans="1:14" ht="15.75">
      <c r="A32" s="133">
        <v>1</v>
      </c>
      <c r="B32" s="132" t="s">
        <v>41</v>
      </c>
      <c r="C32" s="157" t="s">
        <v>146</v>
      </c>
      <c r="D32" s="197">
        <f>F32</f>
        <v>122.35</v>
      </c>
      <c r="E32" s="197"/>
      <c r="F32" s="197">
        <f>sn!F30</f>
        <v>122.35</v>
      </c>
      <c r="G32" s="196">
        <f t="shared" si="6"/>
        <v>0</v>
      </c>
      <c r="H32" s="197"/>
      <c r="I32" s="197"/>
      <c r="J32" s="475">
        <f t="shared" si="0"/>
        <v>0</v>
      </c>
      <c r="K32" s="131"/>
    </row>
    <row r="33" spans="1:11" ht="15.75">
      <c r="A33" s="133">
        <v>2</v>
      </c>
      <c r="B33" s="132" t="s">
        <v>47</v>
      </c>
      <c r="C33" s="157" t="s">
        <v>47</v>
      </c>
      <c r="D33" s="197">
        <f t="shared" ref="D33:D34" si="13">F33</f>
        <v>8.8859999999999992</v>
      </c>
      <c r="E33" s="197"/>
      <c r="F33" s="197">
        <f>sn!F31</f>
        <v>8.8859999999999992</v>
      </c>
      <c r="G33" s="196">
        <f t="shared" si="6"/>
        <v>0</v>
      </c>
      <c r="H33" s="197"/>
      <c r="I33" s="197"/>
      <c r="J33" s="475">
        <f t="shared" si="0"/>
        <v>0</v>
      </c>
      <c r="K33" s="131"/>
    </row>
    <row r="34" spans="1:11" ht="15.75">
      <c r="A34" s="133">
        <v>3</v>
      </c>
      <c r="B34" s="132" t="s">
        <v>48</v>
      </c>
      <c r="C34" s="157" t="s">
        <v>48</v>
      </c>
      <c r="D34" s="197">
        <f t="shared" si="13"/>
        <v>15.725</v>
      </c>
      <c r="E34" s="197"/>
      <c r="F34" s="197">
        <f>sn!F32</f>
        <v>15.725</v>
      </c>
      <c r="G34" s="196">
        <f t="shared" si="6"/>
        <v>0</v>
      </c>
      <c r="H34" s="197"/>
      <c r="I34" s="197"/>
      <c r="J34" s="475">
        <f t="shared" si="0"/>
        <v>0</v>
      </c>
      <c r="K34" s="131"/>
    </row>
    <row r="35" spans="1:11" ht="15.75">
      <c r="A35" s="466" t="s">
        <v>770</v>
      </c>
      <c r="B35" s="754" t="s">
        <v>771</v>
      </c>
      <c r="C35" s="755"/>
      <c r="D35" s="467">
        <f>D36+D41+D53+D69+D75+D87+D114</f>
        <v>29754</v>
      </c>
      <c r="E35" s="467">
        <f>E36+E41+E53+E69+E75+E87+E114</f>
        <v>29754</v>
      </c>
      <c r="F35" s="467">
        <f>F36+F41+F53+F69+F75+F87+F114</f>
        <v>0</v>
      </c>
      <c r="G35" s="467">
        <f t="shared" si="6"/>
        <v>1013.862</v>
      </c>
      <c r="H35" s="467">
        <f>H36+H41+H53+H69+H75+H87+H114</f>
        <v>1013.862</v>
      </c>
      <c r="I35" s="467"/>
      <c r="J35" s="475">
        <f t="shared" si="0"/>
        <v>3.407481347045775</v>
      </c>
      <c r="K35" s="468"/>
    </row>
    <row r="36" spans="1:11" ht="33" customHeight="1">
      <c r="A36" s="123" t="s">
        <v>3</v>
      </c>
      <c r="B36" s="124" t="s">
        <v>421</v>
      </c>
      <c r="C36" s="154"/>
      <c r="D36" s="195">
        <f>SUM(D37:D40)</f>
        <v>4222</v>
      </c>
      <c r="E36" s="195">
        <f>SUM(E37:E40)</f>
        <v>4222</v>
      </c>
      <c r="F36" s="195">
        <f t="shared" ref="F36" si="14">SUM(F37:F40)</f>
        <v>0</v>
      </c>
      <c r="G36" s="196">
        <f>H36+I36</f>
        <v>1013.862</v>
      </c>
      <c r="H36" s="195">
        <f>SUM(H37:H40)</f>
        <v>1013.862</v>
      </c>
      <c r="I36" s="195"/>
      <c r="J36" s="475">
        <f t="shared" si="0"/>
        <v>24.013784936049266</v>
      </c>
      <c r="K36" s="122"/>
    </row>
    <row r="37" spans="1:11" ht="19.5" customHeight="1">
      <c r="A37" s="125">
        <v>1</v>
      </c>
      <c r="B37" s="126" t="s">
        <v>403</v>
      </c>
      <c r="C37" s="155" t="s">
        <v>17</v>
      </c>
      <c r="D37" s="196">
        <f>E37+F37</f>
        <v>1072</v>
      </c>
      <c r="E37" s="196">
        <v>1072</v>
      </c>
      <c r="F37" s="196"/>
      <c r="G37" s="196">
        <f t="shared" ref="G37:G75" si="15">H37+I37</f>
        <v>0</v>
      </c>
      <c r="H37" s="196"/>
      <c r="I37" s="196"/>
      <c r="J37" s="475">
        <f t="shared" si="0"/>
        <v>0</v>
      </c>
      <c r="K37" s="127"/>
    </row>
    <row r="38" spans="1:11" ht="31.5">
      <c r="A38" s="125">
        <v>2</v>
      </c>
      <c r="B38" s="128" t="s">
        <v>404</v>
      </c>
      <c r="C38" s="155" t="s">
        <v>19</v>
      </c>
      <c r="D38" s="196">
        <f>E38+F38</f>
        <v>1100</v>
      </c>
      <c r="E38" s="196">
        <v>1100</v>
      </c>
      <c r="F38" s="196"/>
      <c r="G38" s="196">
        <f t="shared" si="15"/>
        <v>0</v>
      </c>
      <c r="H38" s="196"/>
      <c r="I38" s="196"/>
      <c r="J38" s="475">
        <f t="shared" si="0"/>
        <v>0</v>
      </c>
      <c r="K38" s="127"/>
    </row>
    <row r="39" spans="1:11" ht="31.5">
      <c r="A39" s="125">
        <v>3</v>
      </c>
      <c r="B39" s="128" t="s">
        <v>405</v>
      </c>
      <c r="C39" s="155" t="s">
        <v>21</v>
      </c>
      <c r="D39" s="196">
        <f>E39+F39</f>
        <v>1000</v>
      </c>
      <c r="E39" s="196">
        <v>1000</v>
      </c>
      <c r="F39" s="196"/>
      <c r="G39" s="196">
        <f t="shared" si="15"/>
        <v>0</v>
      </c>
      <c r="H39" s="196"/>
      <c r="I39" s="196"/>
      <c r="J39" s="475">
        <f t="shared" si="0"/>
        <v>0</v>
      </c>
      <c r="K39" s="127"/>
    </row>
    <row r="40" spans="1:11" ht="31.5">
      <c r="A40" s="125">
        <v>4</v>
      </c>
      <c r="B40" s="128" t="s">
        <v>406</v>
      </c>
      <c r="C40" s="155" t="s">
        <v>101</v>
      </c>
      <c r="D40" s="196">
        <f>E40+F40</f>
        <v>1050</v>
      </c>
      <c r="E40" s="196">
        <v>1050</v>
      </c>
      <c r="F40" s="196"/>
      <c r="G40" s="196">
        <f t="shared" si="15"/>
        <v>1013.862</v>
      </c>
      <c r="H40" s="196">
        <v>1013.862</v>
      </c>
      <c r="I40" s="196"/>
      <c r="J40" s="475">
        <f t="shared" si="0"/>
        <v>96.558285714285702</v>
      </c>
      <c r="K40" s="127"/>
    </row>
    <row r="41" spans="1:11" ht="31.5">
      <c r="A41" s="123" t="s">
        <v>5</v>
      </c>
      <c r="B41" s="124" t="s">
        <v>407</v>
      </c>
      <c r="C41" s="154"/>
      <c r="D41" s="195">
        <f>SUM(D42:D52)</f>
        <v>5831</v>
      </c>
      <c r="E41" s="195">
        <f>SUM(E42:E52)</f>
        <v>5831</v>
      </c>
      <c r="F41" s="195"/>
      <c r="G41" s="196">
        <f t="shared" si="15"/>
        <v>0</v>
      </c>
      <c r="H41" s="195"/>
      <c r="I41" s="195"/>
      <c r="J41" s="475">
        <f t="shared" si="0"/>
        <v>0</v>
      </c>
      <c r="K41" s="122"/>
    </row>
    <row r="42" spans="1:11" ht="15.75">
      <c r="A42" s="129">
        <v>1</v>
      </c>
      <c r="B42" s="130" t="s">
        <v>42</v>
      </c>
      <c r="C42" s="156" t="s">
        <v>42</v>
      </c>
      <c r="D42" s="197">
        <f>11*43</f>
        <v>473</v>
      </c>
      <c r="E42" s="197">
        <f>11*43</f>
        <v>473</v>
      </c>
      <c r="F42" s="197"/>
      <c r="G42" s="196">
        <f t="shared" si="15"/>
        <v>0</v>
      </c>
      <c r="H42" s="197"/>
      <c r="I42" s="197"/>
      <c r="J42" s="475"/>
      <c r="K42" s="131"/>
    </row>
    <row r="43" spans="1:11" ht="15.75">
      <c r="A43" s="129">
        <v>2</v>
      </c>
      <c r="B43" s="132" t="s">
        <v>43</v>
      </c>
      <c r="C43" s="157" t="s">
        <v>43</v>
      </c>
      <c r="D43" s="197">
        <f>34*11</f>
        <v>374</v>
      </c>
      <c r="E43" s="197">
        <f>34*11</f>
        <v>374</v>
      </c>
      <c r="F43" s="197"/>
      <c r="G43" s="196">
        <f t="shared" si="15"/>
        <v>0</v>
      </c>
      <c r="H43" s="197"/>
      <c r="I43" s="197"/>
      <c r="J43" s="475"/>
      <c r="K43" s="131"/>
    </row>
    <row r="44" spans="1:11" ht="15.75">
      <c r="A44" s="129">
        <v>3</v>
      </c>
      <c r="B44" s="132" t="s">
        <v>44</v>
      </c>
      <c r="C44" s="157" t="s">
        <v>44</v>
      </c>
      <c r="D44" s="197">
        <f>51*11</f>
        <v>561</v>
      </c>
      <c r="E44" s="197">
        <f>51*11</f>
        <v>561</v>
      </c>
      <c r="F44" s="197"/>
      <c r="G44" s="196">
        <f t="shared" si="15"/>
        <v>0</v>
      </c>
      <c r="H44" s="197"/>
      <c r="I44" s="197"/>
      <c r="J44" s="475"/>
      <c r="K44" s="131"/>
    </row>
    <row r="45" spans="1:11" ht="15.75">
      <c r="A45" s="129">
        <v>4</v>
      </c>
      <c r="B45" s="132" t="s">
        <v>52</v>
      </c>
      <c r="C45" s="157" t="s">
        <v>52</v>
      </c>
      <c r="D45" s="197">
        <f>31*11</f>
        <v>341</v>
      </c>
      <c r="E45" s="197">
        <f>31*11</f>
        <v>341</v>
      </c>
      <c r="F45" s="197"/>
      <c r="G45" s="196">
        <f t="shared" si="15"/>
        <v>0</v>
      </c>
      <c r="H45" s="197"/>
      <c r="I45" s="197"/>
      <c r="J45" s="475"/>
      <c r="K45" s="131"/>
    </row>
    <row r="46" spans="1:11" ht="15.75">
      <c r="A46" s="129">
        <v>5</v>
      </c>
      <c r="B46" s="132" t="s">
        <v>51</v>
      </c>
      <c r="C46" s="157" t="s">
        <v>51</v>
      </c>
      <c r="D46" s="197">
        <f>45*11+201</f>
        <v>696</v>
      </c>
      <c r="E46" s="197">
        <f>45*11+201</f>
        <v>696</v>
      </c>
      <c r="F46" s="197"/>
      <c r="G46" s="196">
        <f t="shared" si="15"/>
        <v>0</v>
      </c>
      <c r="H46" s="197"/>
      <c r="I46" s="197"/>
      <c r="J46" s="475"/>
      <c r="K46" s="131"/>
    </row>
    <row r="47" spans="1:11" ht="15.75">
      <c r="A47" s="129">
        <v>6</v>
      </c>
      <c r="B47" s="132" t="s">
        <v>45</v>
      </c>
      <c r="C47" s="157" t="s">
        <v>45</v>
      </c>
      <c r="D47" s="197">
        <f>42*11</f>
        <v>462</v>
      </c>
      <c r="E47" s="197">
        <f>42*11</f>
        <v>462</v>
      </c>
      <c r="F47" s="197"/>
      <c r="G47" s="196">
        <f t="shared" si="15"/>
        <v>0</v>
      </c>
      <c r="H47" s="197"/>
      <c r="I47" s="197"/>
      <c r="J47" s="475"/>
      <c r="K47" s="131"/>
    </row>
    <row r="48" spans="1:11" ht="15.75">
      <c r="A48" s="129">
        <v>7</v>
      </c>
      <c r="B48" s="132" t="s">
        <v>46</v>
      </c>
      <c r="C48" s="157" t="s">
        <v>46</v>
      </c>
      <c r="D48" s="197">
        <f>39*11+201</f>
        <v>630</v>
      </c>
      <c r="E48" s="197">
        <f>39*11+201</f>
        <v>630</v>
      </c>
      <c r="F48" s="197"/>
      <c r="G48" s="196">
        <f t="shared" si="15"/>
        <v>0</v>
      </c>
      <c r="H48" s="197"/>
      <c r="I48" s="197"/>
      <c r="J48" s="475"/>
      <c r="K48" s="131"/>
    </row>
    <row r="49" spans="1:14" ht="15.75">
      <c r="A49" s="129">
        <v>8</v>
      </c>
      <c r="B49" s="132" t="s">
        <v>47</v>
      </c>
      <c r="C49" s="157" t="s">
        <v>47</v>
      </c>
      <c r="D49" s="197">
        <f>56*11+201</f>
        <v>817</v>
      </c>
      <c r="E49" s="197">
        <f>56*11+201</f>
        <v>817</v>
      </c>
      <c r="F49" s="197"/>
      <c r="G49" s="196">
        <f t="shared" si="15"/>
        <v>0</v>
      </c>
      <c r="H49" s="197"/>
      <c r="I49" s="197"/>
      <c r="J49" s="475"/>
      <c r="K49" s="131"/>
    </row>
    <row r="50" spans="1:14" ht="15.75">
      <c r="A50" s="129">
        <v>9</v>
      </c>
      <c r="B50" s="132" t="s">
        <v>48</v>
      </c>
      <c r="C50" s="157" t="s">
        <v>48</v>
      </c>
      <c r="D50" s="197">
        <f>40*11+201</f>
        <v>641</v>
      </c>
      <c r="E50" s="197">
        <f>40*11+201</f>
        <v>641</v>
      </c>
      <c r="F50" s="197"/>
      <c r="G50" s="196">
        <f t="shared" si="15"/>
        <v>0</v>
      </c>
      <c r="H50" s="197"/>
      <c r="I50" s="197"/>
      <c r="J50" s="475"/>
      <c r="K50" s="131"/>
    </row>
    <row r="51" spans="1:14" ht="15.75">
      <c r="A51" s="129">
        <v>10</v>
      </c>
      <c r="B51" s="132" t="s">
        <v>49</v>
      </c>
      <c r="C51" s="157" t="s">
        <v>49</v>
      </c>
      <c r="D51" s="197">
        <f>31*11</f>
        <v>341</v>
      </c>
      <c r="E51" s="197">
        <f>31*11</f>
        <v>341</v>
      </c>
      <c r="F51" s="197"/>
      <c r="G51" s="196">
        <f t="shared" si="15"/>
        <v>0</v>
      </c>
      <c r="H51" s="197"/>
      <c r="I51" s="197"/>
      <c r="J51" s="475"/>
      <c r="K51" s="131"/>
    </row>
    <row r="52" spans="1:14" ht="15.75">
      <c r="A52" s="129">
        <v>11</v>
      </c>
      <c r="B52" s="132" t="s">
        <v>50</v>
      </c>
      <c r="C52" s="157" t="s">
        <v>50</v>
      </c>
      <c r="D52" s="197">
        <f>45*11</f>
        <v>495</v>
      </c>
      <c r="E52" s="197">
        <f>45*11</f>
        <v>495</v>
      </c>
      <c r="F52" s="197"/>
      <c r="G52" s="196">
        <f t="shared" si="15"/>
        <v>0</v>
      </c>
      <c r="H52" s="197"/>
      <c r="I52" s="197"/>
      <c r="J52" s="475"/>
      <c r="K52" s="131"/>
    </row>
    <row r="53" spans="1:14" ht="31.5">
      <c r="A53" s="123" t="s">
        <v>13</v>
      </c>
      <c r="B53" s="124" t="s">
        <v>408</v>
      </c>
      <c r="C53" s="154"/>
      <c r="D53" s="195">
        <f>D54+D67</f>
        <v>3482</v>
      </c>
      <c r="E53" s="195">
        <f>E54+E67</f>
        <v>3482</v>
      </c>
      <c r="F53" s="195"/>
      <c r="G53" s="196">
        <f t="shared" si="15"/>
        <v>0</v>
      </c>
      <c r="H53" s="195"/>
      <c r="I53" s="195"/>
      <c r="J53" s="475"/>
      <c r="K53" s="122"/>
    </row>
    <row r="54" spans="1:14" s="179" customFormat="1" ht="15.75">
      <c r="A54" s="175">
        <v>1</v>
      </c>
      <c r="B54" s="598" t="s">
        <v>807</v>
      </c>
      <c r="C54" s="177"/>
      <c r="D54" s="198">
        <f>SUM(E54:K54)</f>
        <v>2520</v>
      </c>
      <c r="E54" s="198">
        <f>SUM(E55:E66)</f>
        <v>2520</v>
      </c>
      <c r="F54" s="198"/>
      <c r="G54" s="196">
        <f t="shared" si="15"/>
        <v>0</v>
      </c>
      <c r="H54" s="198"/>
      <c r="I54" s="198"/>
      <c r="J54" s="475"/>
      <c r="K54" s="178"/>
      <c r="N54" s="624"/>
    </row>
    <row r="55" spans="1:14" ht="15.75">
      <c r="A55" s="133" t="s">
        <v>36</v>
      </c>
      <c r="B55" s="132" t="s">
        <v>409</v>
      </c>
      <c r="C55" s="157" t="s">
        <v>805</v>
      </c>
      <c r="D55" s="420">
        <v>400</v>
      </c>
      <c r="E55" s="597">
        <v>400</v>
      </c>
      <c r="F55" s="197"/>
      <c r="G55" s="196">
        <f t="shared" si="15"/>
        <v>0</v>
      </c>
      <c r="H55" s="197"/>
      <c r="I55" s="197"/>
      <c r="J55" s="475"/>
      <c r="K55" s="131"/>
      <c r="L55" s="120" t="s">
        <v>818</v>
      </c>
    </row>
    <row r="56" spans="1:14" ht="15.75">
      <c r="A56" s="133" t="s">
        <v>57</v>
      </c>
      <c r="B56" s="130" t="s">
        <v>42</v>
      </c>
      <c r="C56" s="156" t="s">
        <v>42</v>
      </c>
      <c r="D56" s="420">
        <v>172</v>
      </c>
      <c r="E56" s="597">
        <v>172</v>
      </c>
      <c r="F56" s="197"/>
      <c r="G56" s="196">
        <f t="shared" si="15"/>
        <v>0</v>
      </c>
      <c r="H56" s="197"/>
      <c r="I56" s="197"/>
      <c r="J56" s="475"/>
      <c r="K56" s="131"/>
      <c r="L56" s="120" t="s">
        <v>818</v>
      </c>
    </row>
    <row r="57" spans="1:14" ht="15.75">
      <c r="A57" s="133" t="s">
        <v>58</v>
      </c>
      <c r="B57" s="132" t="s">
        <v>43</v>
      </c>
      <c r="C57" s="157" t="s">
        <v>43</v>
      </c>
      <c r="D57" s="420">
        <v>136</v>
      </c>
      <c r="E57" s="597">
        <v>136</v>
      </c>
      <c r="F57" s="197"/>
      <c r="G57" s="196">
        <f t="shared" si="15"/>
        <v>0</v>
      </c>
      <c r="H57" s="197"/>
      <c r="I57" s="197"/>
      <c r="J57" s="475"/>
      <c r="K57" s="131"/>
      <c r="L57" s="120" t="s">
        <v>818</v>
      </c>
    </row>
    <row r="58" spans="1:14" ht="15.75">
      <c r="A58" s="133" t="s">
        <v>59</v>
      </c>
      <c r="B58" s="132" t="s">
        <v>44</v>
      </c>
      <c r="C58" s="157" t="s">
        <v>44</v>
      </c>
      <c r="D58" s="420">
        <v>204</v>
      </c>
      <c r="E58" s="597">
        <v>204</v>
      </c>
      <c r="F58" s="197"/>
      <c r="G58" s="196">
        <f t="shared" si="15"/>
        <v>0</v>
      </c>
      <c r="H58" s="197"/>
      <c r="I58" s="197"/>
      <c r="J58" s="475"/>
      <c r="K58" s="131"/>
      <c r="L58" s="120" t="s">
        <v>818</v>
      </c>
    </row>
    <row r="59" spans="1:14" ht="15.75">
      <c r="A59" s="133" t="s">
        <v>60</v>
      </c>
      <c r="B59" s="132" t="s">
        <v>52</v>
      </c>
      <c r="C59" s="157" t="s">
        <v>52</v>
      </c>
      <c r="D59" s="420">
        <v>124</v>
      </c>
      <c r="E59" s="597">
        <v>124</v>
      </c>
      <c r="F59" s="197"/>
      <c r="G59" s="196">
        <f t="shared" si="15"/>
        <v>0</v>
      </c>
      <c r="H59" s="197"/>
      <c r="I59" s="197"/>
      <c r="J59" s="475"/>
      <c r="K59" s="131"/>
      <c r="L59" s="120" t="s">
        <v>818</v>
      </c>
    </row>
    <row r="60" spans="1:14" ht="15.75">
      <c r="A60" s="133" t="s">
        <v>110</v>
      </c>
      <c r="B60" s="132" t="s">
        <v>51</v>
      </c>
      <c r="C60" s="157" t="s">
        <v>51</v>
      </c>
      <c r="D60" s="420">
        <v>253</v>
      </c>
      <c r="E60" s="597">
        <v>253</v>
      </c>
      <c r="F60" s="197"/>
      <c r="G60" s="196">
        <f t="shared" si="15"/>
        <v>0</v>
      </c>
      <c r="H60" s="197"/>
      <c r="I60" s="197"/>
      <c r="J60" s="475"/>
      <c r="K60" s="131"/>
      <c r="L60" s="120" t="s">
        <v>818</v>
      </c>
    </row>
    <row r="61" spans="1:14" ht="15.75">
      <c r="A61" s="133" t="s">
        <v>111</v>
      </c>
      <c r="B61" s="132" t="s">
        <v>45</v>
      </c>
      <c r="C61" s="157" t="s">
        <v>45</v>
      </c>
      <c r="D61" s="420">
        <v>168</v>
      </c>
      <c r="E61" s="597">
        <v>168</v>
      </c>
      <c r="F61" s="197"/>
      <c r="G61" s="196">
        <f t="shared" si="15"/>
        <v>0</v>
      </c>
      <c r="H61" s="197"/>
      <c r="I61" s="197"/>
      <c r="J61" s="475"/>
      <c r="K61" s="131"/>
      <c r="L61" s="120" t="s">
        <v>818</v>
      </c>
    </row>
    <row r="62" spans="1:14" ht="15.75">
      <c r="A62" s="133" t="s">
        <v>112</v>
      </c>
      <c r="B62" s="132" t="s">
        <v>46</v>
      </c>
      <c r="C62" s="157" t="s">
        <v>46</v>
      </c>
      <c r="D62" s="420">
        <v>229</v>
      </c>
      <c r="E62" s="597">
        <v>229</v>
      </c>
      <c r="F62" s="197"/>
      <c r="G62" s="196">
        <f t="shared" si="15"/>
        <v>0</v>
      </c>
      <c r="H62" s="197"/>
      <c r="I62" s="197"/>
      <c r="J62" s="475"/>
      <c r="K62" s="131"/>
      <c r="L62" s="120" t="s">
        <v>818</v>
      </c>
    </row>
    <row r="63" spans="1:14" ht="15.75">
      <c r="A63" s="133" t="s">
        <v>113</v>
      </c>
      <c r="B63" s="132" t="s">
        <v>47</v>
      </c>
      <c r="C63" s="157" t="s">
        <v>47</v>
      </c>
      <c r="D63" s="420">
        <v>297</v>
      </c>
      <c r="E63" s="597">
        <v>297</v>
      </c>
      <c r="F63" s="197"/>
      <c r="G63" s="196">
        <f t="shared" si="15"/>
        <v>0</v>
      </c>
      <c r="H63" s="197"/>
      <c r="I63" s="197"/>
      <c r="J63" s="475"/>
      <c r="K63" s="131"/>
      <c r="L63" s="120" t="s">
        <v>818</v>
      </c>
    </row>
    <row r="64" spans="1:14" ht="15.75">
      <c r="A64" s="133" t="s">
        <v>114</v>
      </c>
      <c r="B64" s="132" t="s">
        <v>48</v>
      </c>
      <c r="C64" s="157" t="s">
        <v>48</v>
      </c>
      <c r="D64" s="420">
        <v>233</v>
      </c>
      <c r="E64" s="597">
        <v>233</v>
      </c>
      <c r="F64" s="197"/>
      <c r="G64" s="196">
        <f t="shared" si="15"/>
        <v>0</v>
      </c>
      <c r="H64" s="197"/>
      <c r="I64" s="197"/>
      <c r="J64" s="475"/>
      <c r="K64" s="131"/>
      <c r="L64" s="120" t="s">
        <v>818</v>
      </c>
    </row>
    <row r="65" spans="1:14" ht="15.75">
      <c r="A65" s="133" t="s">
        <v>115</v>
      </c>
      <c r="B65" s="132" t="s">
        <v>49</v>
      </c>
      <c r="C65" s="157" t="s">
        <v>49</v>
      </c>
      <c r="D65" s="420">
        <v>124</v>
      </c>
      <c r="E65" s="597">
        <v>124</v>
      </c>
      <c r="F65" s="197"/>
      <c r="G65" s="196">
        <f t="shared" si="15"/>
        <v>0</v>
      </c>
      <c r="H65" s="197"/>
      <c r="I65" s="197"/>
      <c r="J65" s="475"/>
      <c r="K65" s="131"/>
      <c r="L65" s="120" t="s">
        <v>818</v>
      </c>
    </row>
    <row r="66" spans="1:14" ht="15.75">
      <c r="A66" s="133" t="s">
        <v>116</v>
      </c>
      <c r="B66" s="132" t="s">
        <v>50</v>
      </c>
      <c r="C66" s="157" t="s">
        <v>50</v>
      </c>
      <c r="D66" s="420">
        <v>180</v>
      </c>
      <c r="E66" s="597">
        <v>180</v>
      </c>
      <c r="F66" s="197"/>
      <c r="G66" s="196">
        <f t="shared" si="15"/>
        <v>0</v>
      </c>
      <c r="H66" s="197"/>
      <c r="I66" s="197"/>
      <c r="J66" s="475"/>
      <c r="K66" s="131"/>
    </row>
    <row r="67" spans="1:14" s="188" customFormat="1" ht="15.75">
      <c r="A67" s="592"/>
      <c r="B67" s="176" t="s">
        <v>797</v>
      </c>
      <c r="C67" s="593"/>
      <c r="D67" s="198">
        <f>D68</f>
        <v>962</v>
      </c>
      <c r="E67" s="198">
        <f t="shared" ref="E67" si="16">E68</f>
        <v>962</v>
      </c>
      <c r="F67" s="198"/>
      <c r="G67" s="594"/>
      <c r="H67" s="198"/>
      <c r="I67" s="198"/>
      <c r="J67" s="595"/>
      <c r="K67" s="178"/>
      <c r="L67" s="120" t="s">
        <v>818</v>
      </c>
      <c r="N67" s="625"/>
    </row>
    <row r="68" spans="1:14" ht="15.75">
      <c r="A68" s="133">
        <v>1</v>
      </c>
      <c r="B68" s="134" t="s">
        <v>798</v>
      </c>
      <c r="C68" s="599" t="s">
        <v>798</v>
      </c>
      <c r="D68" s="197">
        <v>962</v>
      </c>
      <c r="E68" s="597">
        <v>962</v>
      </c>
      <c r="F68" s="197"/>
      <c r="G68" s="196"/>
      <c r="H68" s="197"/>
      <c r="I68" s="197"/>
      <c r="J68" s="475"/>
      <c r="K68" s="131"/>
      <c r="L68" s="120" t="s">
        <v>836</v>
      </c>
    </row>
    <row r="69" spans="1:14" ht="31.5">
      <c r="A69" s="123" t="s">
        <v>14</v>
      </c>
      <c r="B69" s="124" t="s">
        <v>410</v>
      </c>
      <c r="C69" s="154"/>
      <c r="D69" s="195">
        <f>D70+D73+D74</f>
        <v>3954</v>
      </c>
      <c r="E69" s="195">
        <f>E70+E73+E74</f>
        <v>3954</v>
      </c>
      <c r="F69" s="195">
        <f>F70+F73+F74</f>
        <v>0</v>
      </c>
      <c r="G69" s="196">
        <f t="shared" si="15"/>
        <v>0</v>
      </c>
      <c r="H69" s="195">
        <f>H70+H73+H74</f>
        <v>0</v>
      </c>
      <c r="I69" s="195"/>
      <c r="J69" s="475"/>
      <c r="K69" s="122"/>
    </row>
    <row r="70" spans="1:14" s="179" customFormat="1" ht="15.75">
      <c r="A70" s="175">
        <v>1</v>
      </c>
      <c r="B70" s="598" t="s">
        <v>806</v>
      </c>
      <c r="C70" s="177"/>
      <c r="D70" s="198">
        <f>SUM(D71:D72)</f>
        <v>2771</v>
      </c>
      <c r="E70" s="198">
        <f>SUM(E71:E72)</f>
        <v>2771</v>
      </c>
      <c r="F70" s="198"/>
      <c r="G70" s="196">
        <f t="shared" si="15"/>
        <v>0</v>
      </c>
      <c r="H70" s="198"/>
      <c r="I70" s="198"/>
      <c r="J70" s="475">
        <f>G70/D70*100</f>
        <v>0</v>
      </c>
      <c r="K70" s="178"/>
      <c r="N70" s="624"/>
    </row>
    <row r="71" spans="1:14" ht="30">
      <c r="A71" s="129" t="s">
        <v>74</v>
      </c>
      <c r="B71" s="134" t="s">
        <v>40</v>
      </c>
      <c r="C71" s="158" t="s">
        <v>40</v>
      </c>
      <c r="D71" s="197">
        <f>E71</f>
        <v>1561</v>
      </c>
      <c r="E71" s="197">
        <v>1561</v>
      </c>
      <c r="F71" s="197"/>
      <c r="G71" s="196">
        <f t="shared" si="15"/>
        <v>0</v>
      </c>
      <c r="H71" s="197"/>
      <c r="I71" s="197"/>
      <c r="J71" s="475">
        <f>G71/D71*100</f>
        <v>0</v>
      </c>
      <c r="K71" s="131"/>
    </row>
    <row r="72" spans="1:14" ht="15.75">
      <c r="A72" s="129" t="s">
        <v>80</v>
      </c>
      <c r="B72" s="135" t="s">
        <v>41</v>
      </c>
      <c r="C72" s="119" t="s">
        <v>146</v>
      </c>
      <c r="D72" s="197">
        <f>E72</f>
        <v>1210</v>
      </c>
      <c r="E72" s="197">
        <v>1210</v>
      </c>
      <c r="F72" s="197"/>
      <c r="G72" s="196">
        <f t="shared" si="15"/>
        <v>0</v>
      </c>
      <c r="H72" s="197"/>
      <c r="I72" s="197"/>
      <c r="J72" s="475"/>
      <c r="K72" s="136"/>
    </row>
    <row r="73" spans="1:14" s="179" customFormat="1" ht="30">
      <c r="A73" s="175" t="s">
        <v>57</v>
      </c>
      <c r="B73" s="598" t="s">
        <v>804</v>
      </c>
      <c r="C73" s="119" t="s">
        <v>146</v>
      </c>
      <c r="D73" s="198">
        <v>694</v>
      </c>
      <c r="E73" s="198">
        <v>694</v>
      </c>
      <c r="F73" s="198"/>
      <c r="G73" s="196">
        <f t="shared" si="15"/>
        <v>0</v>
      </c>
      <c r="H73" s="198"/>
      <c r="I73" s="198"/>
      <c r="J73" s="475"/>
      <c r="K73" s="178"/>
      <c r="N73" s="624"/>
    </row>
    <row r="74" spans="1:14" s="179" customFormat="1" ht="31.5" customHeight="1">
      <c r="A74" s="175">
        <v>3</v>
      </c>
      <c r="B74" s="598" t="s">
        <v>803</v>
      </c>
      <c r="C74" s="119" t="s">
        <v>146</v>
      </c>
      <c r="D74" s="198">
        <v>489</v>
      </c>
      <c r="E74" s="198">
        <v>489</v>
      </c>
      <c r="F74" s="198"/>
      <c r="G74" s="196">
        <f t="shared" si="15"/>
        <v>0</v>
      </c>
      <c r="H74" s="198"/>
      <c r="I74" s="198"/>
      <c r="J74" s="475">
        <f>G74/D74*100</f>
        <v>0</v>
      </c>
      <c r="K74" s="178"/>
      <c r="N74" s="624"/>
    </row>
    <row r="75" spans="1:14" ht="31.5">
      <c r="A75" s="123" t="s">
        <v>145</v>
      </c>
      <c r="B75" s="137" t="s">
        <v>411</v>
      </c>
      <c r="C75" s="119"/>
      <c r="D75" s="195">
        <f>SUM(D76:D86)</f>
        <v>10880</v>
      </c>
      <c r="E75" s="195">
        <f>SUM(E76:E86)</f>
        <v>10880</v>
      </c>
      <c r="F75" s="195"/>
      <c r="G75" s="196">
        <f t="shared" si="15"/>
        <v>0</v>
      </c>
      <c r="H75" s="195"/>
      <c r="I75" s="195"/>
      <c r="J75" s="475"/>
      <c r="K75" s="122"/>
    </row>
    <row r="76" spans="1:14" ht="15.75">
      <c r="A76" s="133" t="s">
        <v>36</v>
      </c>
      <c r="B76" s="130" t="s">
        <v>42</v>
      </c>
      <c r="C76" s="156" t="s">
        <v>42</v>
      </c>
      <c r="D76" s="197">
        <f t="shared" ref="D76:D113" si="17">SUM(E76:K76)</f>
        <v>1000</v>
      </c>
      <c r="E76" s="197">
        <f>25*40</f>
        <v>1000</v>
      </c>
      <c r="F76" s="197"/>
      <c r="G76" s="196">
        <f t="shared" ref="G76:G139" si="18">H76+I76</f>
        <v>0</v>
      </c>
      <c r="H76" s="197"/>
      <c r="I76" s="197"/>
      <c r="J76" s="475"/>
      <c r="K76" s="131"/>
    </row>
    <row r="77" spans="1:14" ht="15.75">
      <c r="A77" s="133" t="s">
        <v>57</v>
      </c>
      <c r="B77" s="132" t="s">
        <v>43</v>
      </c>
      <c r="C77" s="157" t="s">
        <v>43</v>
      </c>
      <c r="D77" s="197">
        <f t="shared" si="17"/>
        <v>880</v>
      </c>
      <c r="E77" s="197">
        <f>22*40</f>
        <v>880</v>
      </c>
      <c r="F77" s="197"/>
      <c r="G77" s="196">
        <f t="shared" si="18"/>
        <v>0</v>
      </c>
      <c r="H77" s="197"/>
      <c r="I77" s="197"/>
      <c r="J77" s="475"/>
      <c r="K77" s="131"/>
    </row>
    <row r="78" spans="1:14" ht="15.75">
      <c r="A78" s="133" t="s">
        <v>58</v>
      </c>
      <c r="B78" s="132" t="s">
        <v>44</v>
      </c>
      <c r="C78" s="157" t="s">
        <v>44</v>
      </c>
      <c r="D78" s="197">
        <f t="shared" si="17"/>
        <v>240</v>
      </c>
      <c r="E78" s="197">
        <f>6*40</f>
        <v>240</v>
      </c>
      <c r="F78" s="197"/>
      <c r="G78" s="196">
        <f t="shared" si="18"/>
        <v>0</v>
      </c>
      <c r="H78" s="197"/>
      <c r="I78" s="197"/>
      <c r="J78" s="475"/>
      <c r="K78" s="131"/>
    </row>
    <row r="79" spans="1:14" ht="15.75">
      <c r="A79" s="133" t="s">
        <v>59</v>
      </c>
      <c r="B79" s="132" t="s">
        <v>52</v>
      </c>
      <c r="C79" s="157" t="s">
        <v>52</v>
      </c>
      <c r="D79" s="197">
        <f t="shared" si="17"/>
        <v>320</v>
      </c>
      <c r="E79" s="197">
        <f>8*40</f>
        <v>320</v>
      </c>
      <c r="F79" s="197"/>
      <c r="G79" s="196">
        <f t="shared" si="18"/>
        <v>0</v>
      </c>
      <c r="H79" s="197"/>
      <c r="I79" s="197"/>
      <c r="J79" s="475"/>
      <c r="K79" s="131"/>
    </row>
    <row r="80" spans="1:14" ht="15.75">
      <c r="A80" s="133" t="s">
        <v>60</v>
      </c>
      <c r="B80" s="132" t="s">
        <v>51</v>
      </c>
      <c r="C80" s="157" t="s">
        <v>51</v>
      </c>
      <c r="D80" s="197">
        <f t="shared" si="17"/>
        <v>1200</v>
      </c>
      <c r="E80" s="197">
        <f>30*40</f>
        <v>1200</v>
      </c>
      <c r="F80" s="197"/>
      <c r="G80" s="196">
        <f t="shared" si="18"/>
        <v>0</v>
      </c>
      <c r="H80" s="197"/>
      <c r="I80" s="197"/>
      <c r="J80" s="475"/>
      <c r="K80" s="131"/>
    </row>
    <row r="81" spans="1:14" ht="15.75">
      <c r="A81" s="133" t="s">
        <v>110</v>
      </c>
      <c r="B81" s="132" t="s">
        <v>45</v>
      </c>
      <c r="C81" s="157" t="s">
        <v>45</v>
      </c>
      <c r="D81" s="197">
        <f t="shared" si="17"/>
        <v>1040</v>
      </c>
      <c r="E81" s="197">
        <f>26*40</f>
        <v>1040</v>
      </c>
      <c r="F81" s="197"/>
      <c r="G81" s="196">
        <f t="shared" si="18"/>
        <v>0</v>
      </c>
      <c r="H81" s="197"/>
      <c r="I81" s="197"/>
      <c r="J81" s="475"/>
      <c r="K81" s="131"/>
    </row>
    <row r="82" spans="1:14" ht="15.75">
      <c r="A82" s="133" t="s">
        <v>111</v>
      </c>
      <c r="B82" s="132" t="s">
        <v>46</v>
      </c>
      <c r="C82" s="157" t="s">
        <v>46</v>
      </c>
      <c r="D82" s="197">
        <f t="shared" si="17"/>
        <v>480</v>
      </c>
      <c r="E82" s="197">
        <f>12*40</f>
        <v>480</v>
      </c>
      <c r="F82" s="197"/>
      <c r="G82" s="196">
        <f t="shared" si="18"/>
        <v>0</v>
      </c>
      <c r="H82" s="197"/>
      <c r="I82" s="197"/>
      <c r="J82" s="475"/>
      <c r="K82" s="131"/>
    </row>
    <row r="83" spans="1:14" ht="15.75">
      <c r="A83" s="133" t="s">
        <v>112</v>
      </c>
      <c r="B83" s="132" t="s">
        <v>47</v>
      </c>
      <c r="C83" s="157" t="s">
        <v>47</v>
      </c>
      <c r="D83" s="197">
        <f t="shared" si="17"/>
        <v>640</v>
      </c>
      <c r="E83" s="197">
        <f>16*40</f>
        <v>640</v>
      </c>
      <c r="F83" s="197"/>
      <c r="G83" s="196">
        <f t="shared" si="18"/>
        <v>0</v>
      </c>
      <c r="H83" s="197"/>
      <c r="I83" s="197"/>
      <c r="J83" s="475"/>
      <c r="K83" s="131"/>
    </row>
    <row r="84" spans="1:14" ht="15.75">
      <c r="A84" s="133" t="s">
        <v>113</v>
      </c>
      <c r="B84" s="132" t="s">
        <v>48</v>
      </c>
      <c r="C84" s="157" t="s">
        <v>48</v>
      </c>
      <c r="D84" s="197">
        <f t="shared" si="17"/>
        <v>1520</v>
      </c>
      <c r="E84" s="197">
        <f>38*40</f>
        <v>1520</v>
      </c>
      <c r="F84" s="197"/>
      <c r="G84" s="196">
        <f t="shared" si="18"/>
        <v>0</v>
      </c>
      <c r="H84" s="197"/>
      <c r="I84" s="197"/>
      <c r="J84" s="475"/>
      <c r="K84" s="131"/>
    </row>
    <row r="85" spans="1:14" ht="15.75">
      <c r="A85" s="133" t="s">
        <v>114</v>
      </c>
      <c r="B85" s="132" t="s">
        <v>49</v>
      </c>
      <c r="C85" s="157" t="s">
        <v>49</v>
      </c>
      <c r="D85" s="197">
        <f t="shared" si="17"/>
        <v>1720</v>
      </c>
      <c r="E85" s="197">
        <f>43*40</f>
        <v>1720</v>
      </c>
      <c r="F85" s="197"/>
      <c r="G85" s="196">
        <f t="shared" si="18"/>
        <v>0</v>
      </c>
      <c r="H85" s="197"/>
      <c r="I85" s="197"/>
      <c r="J85" s="475"/>
      <c r="K85" s="131"/>
    </row>
    <row r="86" spans="1:14" ht="15.75">
      <c r="A86" s="133" t="s">
        <v>115</v>
      </c>
      <c r="B86" s="132" t="s">
        <v>50</v>
      </c>
      <c r="C86" s="157" t="s">
        <v>50</v>
      </c>
      <c r="D86" s="197">
        <f t="shared" si="17"/>
        <v>1840</v>
      </c>
      <c r="E86" s="197">
        <f>46*40</f>
        <v>1840</v>
      </c>
      <c r="F86" s="197"/>
      <c r="G86" s="196">
        <f t="shared" si="18"/>
        <v>0</v>
      </c>
      <c r="H86" s="197"/>
      <c r="I86" s="197"/>
      <c r="J86" s="475"/>
      <c r="K86" s="131"/>
    </row>
    <row r="87" spans="1:14" ht="23.25" customHeight="1">
      <c r="A87" s="123" t="s">
        <v>15</v>
      </c>
      <c r="B87" s="124" t="s">
        <v>412</v>
      </c>
      <c r="C87" s="154"/>
      <c r="D87" s="195">
        <f t="shared" si="17"/>
        <v>642</v>
      </c>
      <c r="E87" s="195">
        <f>E88+E101</f>
        <v>642</v>
      </c>
      <c r="F87" s="195"/>
      <c r="G87" s="196">
        <f t="shared" si="18"/>
        <v>0</v>
      </c>
      <c r="H87" s="195"/>
      <c r="I87" s="195"/>
      <c r="J87" s="475"/>
      <c r="K87" s="122"/>
    </row>
    <row r="88" spans="1:14" s="179" customFormat="1" ht="15.75">
      <c r="A88" s="175" t="s">
        <v>413</v>
      </c>
      <c r="B88" s="180" t="s">
        <v>414</v>
      </c>
      <c r="C88" s="181"/>
      <c r="D88" s="198">
        <f t="shared" si="17"/>
        <v>442</v>
      </c>
      <c r="E88" s="198">
        <f>SUM(E89:E100)</f>
        <v>442</v>
      </c>
      <c r="F88" s="198"/>
      <c r="G88" s="196">
        <f t="shared" si="18"/>
        <v>0</v>
      </c>
      <c r="H88" s="198"/>
      <c r="I88" s="198"/>
      <c r="J88" s="475"/>
      <c r="K88" s="178"/>
      <c r="N88" s="624"/>
    </row>
    <row r="89" spans="1:14" ht="15.75">
      <c r="A89" s="133" t="s">
        <v>36</v>
      </c>
      <c r="B89" s="135" t="s">
        <v>415</v>
      </c>
      <c r="C89" s="119" t="s">
        <v>802</v>
      </c>
      <c r="D89" s="197">
        <f t="shared" si="17"/>
        <v>332</v>
      </c>
      <c r="E89" s="597">
        <v>332</v>
      </c>
      <c r="F89" s="197"/>
      <c r="G89" s="196">
        <f t="shared" si="18"/>
        <v>0</v>
      </c>
      <c r="H89" s="197"/>
      <c r="I89" s="197"/>
      <c r="J89" s="475"/>
      <c r="K89" s="131"/>
      <c r="L89" s="120" t="s">
        <v>821</v>
      </c>
    </row>
    <row r="90" spans="1:14" ht="15.75">
      <c r="A90" s="133" t="s">
        <v>57</v>
      </c>
      <c r="B90" s="130" t="s">
        <v>42</v>
      </c>
      <c r="C90" s="156" t="s">
        <v>42</v>
      </c>
      <c r="D90" s="197">
        <f t="shared" si="17"/>
        <v>10</v>
      </c>
      <c r="E90" s="597">
        <v>10</v>
      </c>
      <c r="F90" s="197"/>
      <c r="G90" s="196">
        <f t="shared" si="18"/>
        <v>0</v>
      </c>
      <c r="H90" s="197"/>
      <c r="I90" s="197"/>
      <c r="J90" s="475"/>
      <c r="K90" s="131"/>
      <c r="L90" s="120" t="s">
        <v>821</v>
      </c>
    </row>
    <row r="91" spans="1:14" ht="15.75">
      <c r="A91" s="133" t="s">
        <v>58</v>
      </c>
      <c r="B91" s="132" t="s">
        <v>43</v>
      </c>
      <c r="C91" s="157" t="s">
        <v>43</v>
      </c>
      <c r="D91" s="197">
        <f t="shared" si="17"/>
        <v>10</v>
      </c>
      <c r="E91" s="597">
        <v>10</v>
      </c>
      <c r="F91" s="197"/>
      <c r="G91" s="196">
        <f t="shared" si="18"/>
        <v>0</v>
      </c>
      <c r="H91" s="197"/>
      <c r="I91" s="197"/>
      <c r="J91" s="475"/>
      <c r="K91" s="131"/>
      <c r="L91" s="120" t="s">
        <v>821</v>
      </c>
    </row>
    <row r="92" spans="1:14" ht="15.75">
      <c r="A92" s="133" t="s">
        <v>59</v>
      </c>
      <c r="B92" s="132" t="s">
        <v>44</v>
      </c>
      <c r="C92" s="157" t="s">
        <v>44</v>
      </c>
      <c r="D92" s="197">
        <f t="shared" si="17"/>
        <v>10</v>
      </c>
      <c r="E92" s="597">
        <v>10</v>
      </c>
      <c r="F92" s="197"/>
      <c r="G92" s="196">
        <f t="shared" si="18"/>
        <v>0</v>
      </c>
      <c r="H92" s="197"/>
      <c r="I92" s="197"/>
      <c r="J92" s="475"/>
      <c r="K92" s="131"/>
      <c r="L92" s="120" t="s">
        <v>821</v>
      </c>
    </row>
    <row r="93" spans="1:14" ht="15.75">
      <c r="A93" s="133" t="s">
        <v>60</v>
      </c>
      <c r="B93" s="132" t="s">
        <v>52</v>
      </c>
      <c r="C93" s="157" t="s">
        <v>52</v>
      </c>
      <c r="D93" s="197">
        <f t="shared" si="17"/>
        <v>10</v>
      </c>
      <c r="E93" s="597">
        <v>10</v>
      </c>
      <c r="F93" s="197"/>
      <c r="G93" s="196">
        <f t="shared" si="18"/>
        <v>0</v>
      </c>
      <c r="H93" s="197"/>
      <c r="I93" s="197"/>
      <c r="J93" s="475"/>
      <c r="K93" s="131"/>
      <c r="L93" s="120" t="s">
        <v>821</v>
      </c>
    </row>
    <row r="94" spans="1:14" ht="15.75">
      <c r="A94" s="133" t="s">
        <v>110</v>
      </c>
      <c r="B94" s="132" t="s">
        <v>51</v>
      </c>
      <c r="C94" s="157" t="s">
        <v>51</v>
      </c>
      <c r="D94" s="197">
        <f t="shared" si="17"/>
        <v>10</v>
      </c>
      <c r="E94" s="597">
        <v>10</v>
      </c>
      <c r="F94" s="197"/>
      <c r="G94" s="196">
        <f t="shared" si="18"/>
        <v>0</v>
      </c>
      <c r="H94" s="197"/>
      <c r="I94" s="197"/>
      <c r="J94" s="475"/>
      <c r="K94" s="131"/>
      <c r="L94" s="120" t="s">
        <v>821</v>
      </c>
    </row>
    <row r="95" spans="1:14" ht="15.75">
      <c r="A95" s="133" t="s">
        <v>111</v>
      </c>
      <c r="B95" s="132" t="s">
        <v>45</v>
      </c>
      <c r="C95" s="157" t="s">
        <v>45</v>
      </c>
      <c r="D95" s="197">
        <f t="shared" si="17"/>
        <v>10</v>
      </c>
      <c r="E95" s="597">
        <v>10</v>
      </c>
      <c r="F95" s="197"/>
      <c r="G95" s="196">
        <f t="shared" si="18"/>
        <v>0</v>
      </c>
      <c r="H95" s="197"/>
      <c r="I95" s="197"/>
      <c r="J95" s="475"/>
      <c r="K95" s="131"/>
      <c r="L95" s="120" t="s">
        <v>821</v>
      </c>
    </row>
    <row r="96" spans="1:14" ht="15.75">
      <c r="A96" s="133" t="s">
        <v>112</v>
      </c>
      <c r="B96" s="132" t="s">
        <v>46</v>
      </c>
      <c r="C96" s="157" t="s">
        <v>46</v>
      </c>
      <c r="D96" s="197">
        <f t="shared" si="17"/>
        <v>10</v>
      </c>
      <c r="E96" s="597">
        <v>10</v>
      </c>
      <c r="F96" s="197"/>
      <c r="G96" s="196">
        <f t="shared" si="18"/>
        <v>0</v>
      </c>
      <c r="H96" s="197"/>
      <c r="I96" s="197"/>
      <c r="J96" s="475"/>
      <c r="K96" s="131"/>
      <c r="L96" s="120" t="s">
        <v>821</v>
      </c>
    </row>
    <row r="97" spans="1:14" ht="15.75">
      <c r="A97" s="133" t="s">
        <v>113</v>
      </c>
      <c r="B97" s="132" t="s">
        <v>47</v>
      </c>
      <c r="C97" s="157" t="s">
        <v>47</v>
      </c>
      <c r="D97" s="197">
        <f t="shared" si="17"/>
        <v>10</v>
      </c>
      <c r="E97" s="597">
        <v>10</v>
      </c>
      <c r="F97" s="197"/>
      <c r="G97" s="196">
        <f t="shared" si="18"/>
        <v>0</v>
      </c>
      <c r="H97" s="197"/>
      <c r="I97" s="197"/>
      <c r="J97" s="475"/>
      <c r="K97" s="131"/>
      <c r="L97" s="120" t="s">
        <v>821</v>
      </c>
    </row>
    <row r="98" spans="1:14" ht="15.75">
      <c r="A98" s="133" t="s">
        <v>114</v>
      </c>
      <c r="B98" s="132" t="s">
        <v>48</v>
      </c>
      <c r="C98" s="157" t="s">
        <v>48</v>
      </c>
      <c r="D98" s="197">
        <f t="shared" si="17"/>
        <v>10</v>
      </c>
      <c r="E98" s="597">
        <v>10</v>
      </c>
      <c r="F98" s="197"/>
      <c r="G98" s="196">
        <f t="shared" si="18"/>
        <v>0</v>
      </c>
      <c r="H98" s="197"/>
      <c r="I98" s="197"/>
      <c r="J98" s="475"/>
      <c r="K98" s="131"/>
      <c r="L98" s="120" t="s">
        <v>821</v>
      </c>
    </row>
    <row r="99" spans="1:14" ht="15.75">
      <c r="A99" s="133" t="s">
        <v>115</v>
      </c>
      <c r="B99" s="132" t="s">
        <v>49</v>
      </c>
      <c r="C99" s="157" t="s">
        <v>49</v>
      </c>
      <c r="D99" s="197">
        <f t="shared" si="17"/>
        <v>10</v>
      </c>
      <c r="E99" s="597">
        <v>10</v>
      </c>
      <c r="F99" s="197"/>
      <c r="G99" s="196">
        <f t="shared" si="18"/>
        <v>0</v>
      </c>
      <c r="H99" s="197"/>
      <c r="I99" s="197"/>
      <c r="J99" s="475"/>
      <c r="K99" s="131"/>
      <c r="L99" s="120" t="s">
        <v>821</v>
      </c>
    </row>
    <row r="100" spans="1:14" ht="15.75">
      <c r="A100" s="133" t="s">
        <v>116</v>
      </c>
      <c r="B100" s="132" t="s">
        <v>50</v>
      </c>
      <c r="C100" s="157" t="s">
        <v>50</v>
      </c>
      <c r="D100" s="197">
        <f t="shared" si="17"/>
        <v>10</v>
      </c>
      <c r="E100" s="597">
        <v>10</v>
      </c>
      <c r="F100" s="197"/>
      <c r="G100" s="196">
        <f t="shared" si="18"/>
        <v>0</v>
      </c>
      <c r="H100" s="197"/>
      <c r="I100" s="197"/>
      <c r="J100" s="475"/>
      <c r="K100" s="131"/>
      <c r="L100" s="120" t="s">
        <v>821</v>
      </c>
    </row>
    <row r="101" spans="1:14" s="179" customFormat="1" ht="15.75">
      <c r="A101" s="175" t="s">
        <v>416</v>
      </c>
      <c r="B101" s="180" t="s">
        <v>417</v>
      </c>
      <c r="C101" s="181"/>
      <c r="D101" s="198">
        <f t="shared" si="17"/>
        <v>200</v>
      </c>
      <c r="E101" s="198">
        <f>SUM(E102:E113)</f>
        <v>200</v>
      </c>
      <c r="F101" s="198"/>
      <c r="G101" s="196">
        <f t="shared" si="18"/>
        <v>0</v>
      </c>
      <c r="H101" s="198">
        <f t="shared" ref="H101:K101" si="19">SUM(H102:H113)</f>
        <v>0</v>
      </c>
      <c r="I101" s="198"/>
      <c r="J101" s="475"/>
      <c r="K101" s="178">
        <f t="shared" si="19"/>
        <v>0</v>
      </c>
      <c r="N101" s="624"/>
    </row>
    <row r="102" spans="1:14" ht="18" customHeight="1">
      <c r="A102" s="133" t="s">
        <v>36</v>
      </c>
      <c r="B102" s="135" t="s">
        <v>772</v>
      </c>
      <c r="C102" s="119" t="s">
        <v>811</v>
      </c>
      <c r="D102" s="197">
        <f t="shared" si="17"/>
        <v>46</v>
      </c>
      <c r="E102" s="197">
        <v>46</v>
      </c>
      <c r="F102" s="197"/>
      <c r="G102" s="196">
        <f t="shared" si="18"/>
        <v>0</v>
      </c>
      <c r="H102" s="197"/>
      <c r="I102" s="197"/>
      <c r="J102" s="475"/>
      <c r="K102" s="131"/>
    </row>
    <row r="103" spans="1:14" ht="15.75">
      <c r="A103" s="133" t="s">
        <v>57</v>
      </c>
      <c r="B103" s="130" t="s">
        <v>42</v>
      </c>
      <c r="C103" s="156" t="s">
        <v>42</v>
      </c>
      <c r="D103" s="197">
        <f t="shared" si="17"/>
        <v>14</v>
      </c>
      <c r="E103" s="197">
        <v>14</v>
      </c>
      <c r="F103" s="197"/>
      <c r="G103" s="196">
        <f t="shared" si="18"/>
        <v>0</v>
      </c>
      <c r="H103" s="197"/>
      <c r="I103" s="197"/>
      <c r="J103" s="475"/>
      <c r="K103" s="131"/>
    </row>
    <row r="104" spans="1:14" ht="15.75">
      <c r="A104" s="133" t="s">
        <v>58</v>
      </c>
      <c r="B104" s="132" t="s">
        <v>43</v>
      </c>
      <c r="C104" s="157" t="s">
        <v>43</v>
      </c>
      <c r="D104" s="197">
        <f t="shared" si="17"/>
        <v>14</v>
      </c>
      <c r="E104" s="197">
        <v>14</v>
      </c>
      <c r="F104" s="197"/>
      <c r="G104" s="196">
        <f t="shared" si="18"/>
        <v>0</v>
      </c>
      <c r="H104" s="197"/>
      <c r="I104" s="197"/>
      <c r="J104" s="475"/>
      <c r="K104" s="131"/>
    </row>
    <row r="105" spans="1:14" ht="15.75">
      <c r="A105" s="133" t="s">
        <v>59</v>
      </c>
      <c r="B105" s="132" t="s">
        <v>44</v>
      </c>
      <c r="C105" s="157" t="s">
        <v>44</v>
      </c>
      <c r="D105" s="197">
        <f t="shared" si="17"/>
        <v>14</v>
      </c>
      <c r="E105" s="197">
        <v>14</v>
      </c>
      <c r="F105" s="197"/>
      <c r="G105" s="196">
        <f t="shared" si="18"/>
        <v>0</v>
      </c>
      <c r="H105" s="197"/>
      <c r="I105" s="197"/>
      <c r="J105" s="475"/>
      <c r="K105" s="131"/>
    </row>
    <row r="106" spans="1:14" ht="15.75">
      <c r="A106" s="133" t="s">
        <v>60</v>
      </c>
      <c r="B106" s="132" t="s">
        <v>52</v>
      </c>
      <c r="C106" s="157" t="s">
        <v>52</v>
      </c>
      <c r="D106" s="197">
        <f t="shared" si="17"/>
        <v>14</v>
      </c>
      <c r="E106" s="197">
        <v>14</v>
      </c>
      <c r="F106" s="197"/>
      <c r="G106" s="196">
        <f t="shared" si="18"/>
        <v>0</v>
      </c>
      <c r="H106" s="197"/>
      <c r="I106" s="197"/>
      <c r="J106" s="475"/>
      <c r="K106" s="131"/>
    </row>
    <row r="107" spans="1:14" ht="15.75">
      <c r="A107" s="133" t="s">
        <v>110</v>
      </c>
      <c r="B107" s="132" t="s">
        <v>51</v>
      </c>
      <c r="C107" s="157" t="s">
        <v>51</v>
      </c>
      <c r="D107" s="197">
        <f t="shared" si="17"/>
        <v>14</v>
      </c>
      <c r="E107" s="197">
        <v>14</v>
      </c>
      <c r="F107" s="197"/>
      <c r="G107" s="196">
        <f t="shared" si="18"/>
        <v>0</v>
      </c>
      <c r="H107" s="197"/>
      <c r="I107" s="197"/>
      <c r="J107" s="475"/>
      <c r="K107" s="131"/>
    </row>
    <row r="108" spans="1:14" ht="15.75">
      <c r="A108" s="133" t="s">
        <v>111</v>
      </c>
      <c r="B108" s="132" t="s">
        <v>45</v>
      </c>
      <c r="C108" s="157" t="s">
        <v>45</v>
      </c>
      <c r="D108" s="197">
        <f t="shared" si="17"/>
        <v>14</v>
      </c>
      <c r="E108" s="197">
        <v>14</v>
      </c>
      <c r="F108" s="197"/>
      <c r="G108" s="196">
        <f t="shared" si="18"/>
        <v>0</v>
      </c>
      <c r="H108" s="197"/>
      <c r="I108" s="197"/>
      <c r="J108" s="475"/>
      <c r="K108" s="131"/>
    </row>
    <row r="109" spans="1:14" ht="15.75">
      <c r="A109" s="133" t="s">
        <v>112</v>
      </c>
      <c r="B109" s="132" t="s">
        <v>46</v>
      </c>
      <c r="C109" s="157" t="s">
        <v>46</v>
      </c>
      <c r="D109" s="197">
        <f t="shared" si="17"/>
        <v>14</v>
      </c>
      <c r="E109" s="197">
        <v>14</v>
      </c>
      <c r="F109" s="197"/>
      <c r="G109" s="196">
        <f t="shared" si="18"/>
        <v>0</v>
      </c>
      <c r="H109" s="197"/>
      <c r="I109" s="197"/>
      <c r="J109" s="475"/>
      <c r="K109" s="131"/>
    </row>
    <row r="110" spans="1:14" ht="15.75">
      <c r="A110" s="133" t="s">
        <v>113</v>
      </c>
      <c r="B110" s="132" t="s">
        <v>47</v>
      </c>
      <c r="C110" s="157" t="s">
        <v>47</v>
      </c>
      <c r="D110" s="197">
        <f t="shared" si="17"/>
        <v>14</v>
      </c>
      <c r="E110" s="197">
        <v>14</v>
      </c>
      <c r="F110" s="197"/>
      <c r="G110" s="196">
        <f t="shared" si="18"/>
        <v>0</v>
      </c>
      <c r="H110" s="197"/>
      <c r="I110" s="197"/>
      <c r="J110" s="475"/>
      <c r="K110" s="131"/>
    </row>
    <row r="111" spans="1:14" ht="15.75">
      <c r="A111" s="133" t="s">
        <v>114</v>
      </c>
      <c r="B111" s="132" t="s">
        <v>48</v>
      </c>
      <c r="C111" s="157" t="s">
        <v>48</v>
      </c>
      <c r="D111" s="197">
        <f t="shared" si="17"/>
        <v>14</v>
      </c>
      <c r="E111" s="197">
        <v>14</v>
      </c>
      <c r="F111" s="197"/>
      <c r="G111" s="196">
        <f t="shared" si="18"/>
        <v>0</v>
      </c>
      <c r="H111" s="197"/>
      <c r="I111" s="197"/>
      <c r="J111" s="475"/>
      <c r="K111" s="131"/>
    </row>
    <row r="112" spans="1:14" ht="15.75">
      <c r="A112" s="133" t="s">
        <v>115</v>
      </c>
      <c r="B112" s="132" t="s">
        <v>49</v>
      </c>
      <c r="C112" s="157" t="s">
        <v>49</v>
      </c>
      <c r="D112" s="197">
        <f t="shared" si="17"/>
        <v>14</v>
      </c>
      <c r="E112" s="197">
        <v>14</v>
      </c>
      <c r="F112" s="197"/>
      <c r="G112" s="196">
        <f t="shared" si="18"/>
        <v>0</v>
      </c>
      <c r="H112" s="197"/>
      <c r="I112" s="197"/>
      <c r="J112" s="475"/>
      <c r="K112" s="131"/>
    </row>
    <row r="113" spans="1:11" ht="15.75">
      <c r="A113" s="133" t="s">
        <v>116</v>
      </c>
      <c r="B113" s="132" t="s">
        <v>50</v>
      </c>
      <c r="C113" s="157" t="s">
        <v>50</v>
      </c>
      <c r="D113" s="197">
        <f t="shared" si="17"/>
        <v>14</v>
      </c>
      <c r="E113" s="197">
        <v>14</v>
      </c>
      <c r="F113" s="197"/>
      <c r="G113" s="196">
        <f t="shared" si="18"/>
        <v>0</v>
      </c>
      <c r="H113" s="197"/>
      <c r="I113" s="197"/>
      <c r="J113" s="475"/>
      <c r="K113" s="131"/>
    </row>
    <row r="114" spans="1:11" ht="31.5">
      <c r="A114" s="138" t="s">
        <v>16</v>
      </c>
      <c r="B114" s="139" t="s">
        <v>418</v>
      </c>
      <c r="C114" s="159"/>
      <c r="D114" s="195">
        <f>SUM(D115:D127)</f>
        <v>743</v>
      </c>
      <c r="E114" s="195">
        <f t="shared" ref="E114:H114" si="20">SUM(E115:E127)</f>
        <v>743</v>
      </c>
      <c r="F114" s="195">
        <f t="shared" si="20"/>
        <v>0</v>
      </c>
      <c r="G114" s="196">
        <f t="shared" si="18"/>
        <v>0</v>
      </c>
      <c r="H114" s="195">
        <f t="shared" si="20"/>
        <v>0</v>
      </c>
      <c r="I114" s="195"/>
      <c r="J114" s="475">
        <f>G114/D114*100</f>
        <v>0</v>
      </c>
      <c r="K114" s="122"/>
    </row>
    <row r="115" spans="1:11" ht="15.75">
      <c r="A115" s="121">
        <v>1</v>
      </c>
      <c r="B115" s="135" t="s">
        <v>41</v>
      </c>
      <c r="C115" s="119" t="s">
        <v>146</v>
      </c>
      <c r="D115" s="197">
        <f t="shared" ref="D115:D126" si="21">SUM(E115:K115)</f>
        <v>99</v>
      </c>
      <c r="E115" s="197">
        <v>99</v>
      </c>
      <c r="F115" s="197"/>
      <c r="G115" s="196">
        <f t="shared" si="18"/>
        <v>0</v>
      </c>
      <c r="H115" s="197"/>
      <c r="I115" s="197"/>
      <c r="J115" s="475"/>
      <c r="K115" s="136"/>
    </row>
    <row r="116" spans="1:11" ht="15.75">
      <c r="A116" s="121">
        <v>1</v>
      </c>
      <c r="B116" s="130" t="s">
        <v>42</v>
      </c>
      <c r="C116" s="156" t="s">
        <v>42</v>
      </c>
      <c r="D116" s="197">
        <f t="shared" si="21"/>
        <v>35</v>
      </c>
      <c r="E116" s="197">
        <v>35</v>
      </c>
      <c r="F116" s="197"/>
      <c r="G116" s="196">
        <f t="shared" si="18"/>
        <v>0</v>
      </c>
      <c r="H116" s="197"/>
      <c r="I116" s="197"/>
      <c r="J116" s="475"/>
      <c r="K116" s="136"/>
    </row>
    <row r="117" spans="1:11" ht="15.75">
      <c r="A117" s="121">
        <v>2</v>
      </c>
      <c r="B117" s="132" t="s">
        <v>43</v>
      </c>
      <c r="C117" s="157" t="s">
        <v>43</v>
      </c>
      <c r="D117" s="197">
        <f t="shared" si="21"/>
        <v>35</v>
      </c>
      <c r="E117" s="197">
        <v>35</v>
      </c>
      <c r="F117" s="197"/>
      <c r="G117" s="196">
        <f t="shared" si="18"/>
        <v>0</v>
      </c>
      <c r="H117" s="197"/>
      <c r="I117" s="197"/>
      <c r="J117" s="475"/>
      <c r="K117" s="136"/>
    </row>
    <row r="118" spans="1:11" ht="15.75">
      <c r="A118" s="121">
        <v>3</v>
      </c>
      <c r="B118" s="132" t="s">
        <v>44</v>
      </c>
      <c r="C118" s="157" t="s">
        <v>44</v>
      </c>
      <c r="D118" s="197">
        <f t="shared" si="21"/>
        <v>35</v>
      </c>
      <c r="E118" s="197">
        <v>35</v>
      </c>
      <c r="F118" s="197"/>
      <c r="G118" s="196">
        <f t="shared" si="18"/>
        <v>0</v>
      </c>
      <c r="H118" s="197"/>
      <c r="I118" s="197"/>
      <c r="J118" s="475"/>
      <c r="K118" s="136"/>
    </row>
    <row r="119" spans="1:11" ht="15.75">
      <c r="A119" s="121">
        <v>4</v>
      </c>
      <c r="B119" s="132" t="s">
        <v>52</v>
      </c>
      <c r="C119" s="157" t="s">
        <v>52</v>
      </c>
      <c r="D119" s="197">
        <f t="shared" si="21"/>
        <v>35</v>
      </c>
      <c r="E119" s="197">
        <v>35</v>
      </c>
      <c r="F119" s="197"/>
      <c r="G119" s="196">
        <f t="shared" si="18"/>
        <v>0</v>
      </c>
      <c r="H119" s="197"/>
      <c r="I119" s="197"/>
      <c r="J119" s="475"/>
      <c r="K119" s="136"/>
    </row>
    <row r="120" spans="1:11" ht="15.75">
      <c r="A120" s="121">
        <v>5</v>
      </c>
      <c r="B120" s="132" t="s">
        <v>51</v>
      </c>
      <c r="C120" s="157" t="s">
        <v>51</v>
      </c>
      <c r="D120" s="197">
        <f t="shared" si="21"/>
        <v>35</v>
      </c>
      <c r="E120" s="197">
        <v>35</v>
      </c>
      <c r="F120" s="197"/>
      <c r="G120" s="196">
        <f t="shared" si="18"/>
        <v>0</v>
      </c>
      <c r="H120" s="197"/>
      <c r="I120" s="197"/>
      <c r="J120" s="475"/>
      <c r="K120" s="136"/>
    </row>
    <row r="121" spans="1:11" ht="15.75">
      <c r="A121" s="121">
        <v>6</v>
      </c>
      <c r="B121" s="132" t="s">
        <v>45</v>
      </c>
      <c r="C121" s="157" t="s">
        <v>45</v>
      </c>
      <c r="D121" s="197">
        <f t="shared" si="21"/>
        <v>35</v>
      </c>
      <c r="E121" s="197">
        <v>35</v>
      </c>
      <c r="F121" s="197"/>
      <c r="G121" s="196">
        <f t="shared" si="18"/>
        <v>0</v>
      </c>
      <c r="H121" s="197"/>
      <c r="I121" s="197"/>
      <c r="J121" s="475"/>
      <c r="K121" s="136"/>
    </row>
    <row r="122" spans="1:11" ht="15.75">
      <c r="A122" s="121">
        <v>7</v>
      </c>
      <c r="B122" s="132" t="s">
        <v>46</v>
      </c>
      <c r="C122" s="157" t="s">
        <v>46</v>
      </c>
      <c r="D122" s="197">
        <f t="shared" si="21"/>
        <v>35</v>
      </c>
      <c r="E122" s="197">
        <v>35</v>
      </c>
      <c r="F122" s="197"/>
      <c r="G122" s="196">
        <f t="shared" si="18"/>
        <v>0</v>
      </c>
      <c r="H122" s="197"/>
      <c r="I122" s="197"/>
      <c r="J122" s="475"/>
      <c r="K122" s="136"/>
    </row>
    <row r="123" spans="1:11" ht="15.75">
      <c r="A123" s="121">
        <v>8</v>
      </c>
      <c r="B123" s="132" t="s">
        <v>47</v>
      </c>
      <c r="C123" s="157" t="s">
        <v>47</v>
      </c>
      <c r="D123" s="197">
        <f t="shared" si="21"/>
        <v>35</v>
      </c>
      <c r="E123" s="197">
        <v>35</v>
      </c>
      <c r="F123" s="197"/>
      <c r="G123" s="196">
        <f t="shared" si="18"/>
        <v>0</v>
      </c>
      <c r="H123" s="197"/>
      <c r="I123" s="197"/>
      <c r="J123" s="475"/>
      <c r="K123" s="136"/>
    </row>
    <row r="124" spans="1:11" ht="15.75">
      <c r="A124" s="121">
        <v>9</v>
      </c>
      <c r="B124" s="132" t="s">
        <v>48</v>
      </c>
      <c r="C124" s="157" t="s">
        <v>48</v>
      </c>
      <c r="D124" s="197">
        <f t="shared" si="21"/>
        <v>35</v>
      </c>
      <c r="E124" s="197">
        <v>35</v>
      </c>
      <c r="F124" s="197"/>
      <c r="G124" s="196">
        <f t="shared" si="18"/>
        <v>0</v>
      </c>
      <c r="H124" s="197"/>
      <c r="I124" s="197"/>
      <c r="J124" s="475"/>
      <c r="K124" s="136"/>
    </row>
    <row r="125" spans="1:11" ht="15.75">
      <c r="A125" s="121">
        <v>10</v>
      </c>
      <c r="B125" s="132" t="s">
        <v>49</v>
      </c>
      <c r="C125" s="157" t="s">
        <v>49</v>
      </c>
      <c r="D125" s="197">
        <f t="shared" si="21"/>
        <v>35</v>
      </c>
      <c r="E125" s="197">
        <v>35</v>
      </c>
      <c r="F125" s="197"/>
      <c r="G125" s="196">
        <f t="shared" si="18"/>
        <v>0</v>
      </c>
      <c r="H125" s="197"/>
      <c r="I125" s="197"/>
      <c r="J125" s="475"/>
      <c r="K125" s="136"/>
    </row>
    <row r="126" spans="1:11" ht="15.75">
      <c r="A126" s="121">
        <v>11</v>
      </c>
      <c r="B126" s="132" t="s">
        <v>50</v>
      </c>
      <c r="C126" s="157" t="s">
        <v>50</v>
      </c>
      <c r="D126" s="197">
        <f t="shared" si="21"/>
        <v>35</v>
      </c>
      <c r="E126" s="197">
        <v>35</v>
      </c>
      <c r="F126" s="197"/>
      <c r="G126" s="196">
        <f t="shared" si="18"/>
        <v>0</v>
      </c>
      <c r="H126" s="532"/>
      <c r="I126" s="532"/>
      <c r="J126" s="475"/>
      <c r="K126" s="140"/>
    </row>
    <row r="127" spans="1:11" ht="15.75">
      <c r="A127" s="138" t="s">
        <v>438</v>
      </c>
      <c r="B127" s="139" t="s">
        <v>439</v>
      </c>
      <c r="C127" s="159"/>
      <c r="D127" s="195">
        <f>SUM(D128:D139)</f>
        <v>259</v>
      </c>
      <c r="E127" s="195">
        <f>SUM(E128:E139)</f>
        <v>259</v>
      </c>
      <c r="F127" s="195"/>
      <c r="G127" s="196">
        <f t="shared" si="18"/>
        <v>0</v>
      </c>
      <c r="H127" s="195"/>
      <c r="I127" s="195"/>
      <c r="J127" s="475"/>
      <c r="K127" s="122"/>
    </row>
    <row r="128" spans="1:11" ht="15.75">
      <c r="A128" s="121">
        <v>1</v>
      </c>
      <c r="B128" s="135" t="s">
        <v>41</v>
      </c>
      <c r="C128" s="119" t="s">
        <v>146</v>
      </c>
      <c r="D128" s="197">
        <f t="shared" ref="D128:D139" si="22">SUM(E128:K128)</f>
        <v>72</v>
      </c>
      <c r="E128" s="197">
        <v>72</v>
      </c>
      <c r="F128" s="197"/>
      <c r="G128" s="196">
        <f t="shared" si="18"/>
        <v>0</v>
      </c>
      <c r="H128" s="197"/>
      <c r="I128" s="197"/>
      <c r="J128" s="475"/>
      <c r="K128" s="136"/>
    </row>
    <row r="129" spans="1:14" ht="15.75">
      <c r="A129" s="121">
        <v>1</v>
      </c>
      <c r="B129" s="130" t="s">
        <v>42</v>
      </c>
      <c r="C129" s="156" t="s">
        <v>42</v>
      </c>
      <c r="D129" s="197">
        <f t="shared" si="22"/>
        <v>17</v>
      </c>
      <c r="E129" s="197">
        <v>17</v>
      </c>
      <c r="F129" s="197"/>
      <c r="G129" s="196">
        <f t="shared" si="18"/>
        <v>0</v>
      </c>
      <c r="H129" s="197"/>
      <c r="I129" s="197"/>
      <c r="J129" s="475"/>
      <c r="K129" s="136"/>
    </row>
    <row r="130" spans="1:14" ht="15.75">
      <c r="A130" s="121">
        <v>2</v>
      </c>
      <c r="B130" s="132" t="s">
        <v>43</v>
      </c>
      <c r="C130" s="157" t="s">
        <v>43</v>
      </c>
      <c r="D130" s="197">
        <f t="shared" si="22"/>
        <v>17</v>
      </c>
      <c r="E130" s="197">
        <v>17</v>
      </c>
      <c r="F130" s="197"/>
      <c r="G130" s="196">
        <f t="shared" si="18"/>
        <v>0</v>
      </c>
      <c r="H130" s="197"/>
      <c r="I130" s="197"/>
      <c r="J130" s="475"/>
      <c r="K130" s="136"/>
    </row>
    <row r="131" spans="1:14" ht="15.75">
      <c r="A131" s="121">
        <v>3</v>
      </c>
      <c r="B131" s="132" t="s">
        <v>44</v>
      </c>
      <c r="C131" s="157" t="s">
        <v>44</v>
      </c>
      <c r="D131" s="197">
        <f t="shared" si="22"/>
        <v>17</v>
      </c>
      <c r="E131" s="197">
        <v>17</v>
      </c>
      <c r="F131" s="197"/>
      <c r="G131" s="196">
        <f t="shared" si="18"/>
        <v>0</v>
      </c>
      <c r="H131" s="197"/>
      <c r="I131" s="197"/>
      <c r="J131" s="475"/>
      <c r="K131" s="136"/>
    </row>
    <row r="132" spans="1:14" ht="15.75">
      <c r="A132" s="121">
        <v>4</v>
      </c>
      <c r="B132" s="132" t="s">
        <v>52</v>
      </c>
      <c r="C132" s="157" t="s">
        <v>52</v>
      </c>
      <c r="D132" s="197">
        <f t="shared" si="22"/>
        <v>17</v>
      </c>
      <c r="E132" s="197">
        <v>17</v>
      </c>
      <c r="F132" s="197"/>
      <c r="G132" s="196">
        <f t="shared" si="18"/>
        <v>0</v>
      </c>
      <c r="H132" s="197"/>
      <c r="I132" s="197"/>
      <c r="J132" s="475"/>
      <c r="K132" s="136"/>
    </row>
    <row r="133" spans="1:14" ht="15.75">
      <c r="A133" s="121">
        <v>5</v>
      </c>
      <c r="B133" s="132" t="s">
        <v>51</v>
      </c>
      <c r="C133" s="157" t="s">
        <v>51</v>
      </c>
      <c r="D133" s="197">
        <f t="shared" si="22"/>
        <v>17</v>
      </c>
      <c r="E133" s="197">
        <v>17</v>
      </c>
      <c r="F133" s="197"/>
      <c r="G133" s="196">
        <f t="shared" si="18"/>
        <v>0</v>
      </c>
      <c r="H133" s="197"/>
      <c r="I133" s="197"/>
      <c r="J133" s="475"/>
      <c r="K133" s="136"/>
    </row>
    <row r="134" spans="1:14" ht="15.75">
      <c r="A134" s="121">
        <v>6</v>
      </c>
      <c r="B134" s="132" t="s">
        <v>45</v>
      </c>
      <c r="C134" s="157" t="s">
        <v>45</v>
      </c>
      <c r="D134" s="197">
        <f t="shared" si="22"/>
        <v>17</v>
      </c>
      <c r="E134" s="197">
        <v>17</v>
      </c>
      <c r="F134" s="197"/>
      <c r="G134" s="196">
        <f t="shared" si="18"/>
        <v>0</v>
      </c>
      <c r="H134" s="197"/>
      <c r="I134" s="197"/>
      <c r="J134" s="475"/>
      <c r="K134" s="136"/>
    </row>
    <row r="135" spans="1:14" ht="15.75">
      <c r="A135" s="121">
        <v>7</v>
      </c>
      <c r="B135" s="132" t="s">
        <v>46</v>
      </c>
      <c r="C135" s="157" t="s">
        <v>46</v>
      </c>
      <c r="D135" s="197">
        <f t="shared" si="22"/>
        <v>17</v>
      </c>
      <c r="E135" s="197">
        <v>17</v>
      </c>
      <c r="F135" s="197"/>
      <c r="G135" s="196">
        <f t="shared" si="18"/>
        <v>0</v>
      </c>
      <c r="H135" s="197"/>
      <c r="I135" s="197"/>
      <c r="J135" s="475"/>
      <c r="K135" s="136"/>
    </row>
    <row r="136" spans="1:14" ht="15.75">
      <c r="A136" s="121">
        <v>8</v>
      </c>
      <c r="B136" s="132" t="s">
        <v>47</v>
      </c>
      <c r="C136" s="157" t="s">
        <v>47</v>
      </c>
      <c r="D136" s="197">
        <f t="shared" si="22"/>
        <v>17</v>
      </c>
      <c r="E136" s="197">
        <v>17</v>
      </c>
      <c r="F136" s="197"/>
      <c r="G136" s="196">
        <f t="shared" si="18"/>
        <v>0</v>
      </c>
      <c r="H136" s="197"/>
      <c r="I136" s="197"/>
      <c r="J136" s="475"/>
      <c r="K136" s="136"/>
    </row>
    <row r="137" spans="1:14" ht="15.75">
      <c r="A137" s="121">
        <v>9</v>
      </c>
      <c r="B137" s="132" t="s">
        <v>48</v>
      </c>
      <c r="C137" s="157" t="s">
        <v>48</v>
      </c>
      <c r="D137" s="197">
        <f t="shared" si="22"/>
        <v>17</v>
      </c>
      <c r="E137" s="197">
        <v>17</v>
      </c>
      <c r="F137" s="197"/>
      <c r="G137" s="196">
        <f t="shared" si="18"/>
        <v>0</v>
      </c>
      <c r="H137" s="197"/>
      <c r="I137" s="197"/>
      <c r="J137" s="475"/>
      <c r="K137" s="136"/>
    </row>
    <row r="138" spans="1:14" ht="15.75">
      <c r="A138" s="121">
        <v>10</v>
      </c>
      <c r="B138" s="132" t="s">
        <v>49</v>
      </c>
      <c r="C138" s="157" t="s">
        <v>49</v>
      </c>
      <c r="D138" s="197">
        <f t="shared" si="22"/>
        <v>17</v>
      </c>
      <c r="E138" s="197">
        <v>17</v>
      </c>
      <c r="F138" s="197"/>
      <c r="G138" s="196">
        <f t="shared" si="18"/>
        <v>0</v>
      </c>
      <c r="H138" s="197"/>
      <c r="I138" s="197"/>
      <c r="J138" s="475"/>
      <c r="K138" s="136"/>
    </row>
    <row r="139" spans="1:14" ht="15.75">
      <c r="A139" s="121">
        <v>11</v>
      </c>
      <c r="B139" s="132" t="s">
        <v>50</v>
      </c>
      <c r="C139" s="157" t="s">
        <v>50</v>
      </c>
      <c r="D139" s="197">
        <f t="shared" si="22"/>
        <v>17</v>
      </c>
      <c r="E139" s="197">
        <v>17</v>
      </c>
      <c r="F139" s="197"/>
      <c r="G139" s="196">
        <f t="shared" si="18"/>
        <v>0</v>
      </c>
      <c r="H139" s="532"/>
      <c r="I139" s="532"/>
      <c r="J139" s="475"/>
      <c r="K139" s="140"/>
    </row>
    <row r="140" spans="1:14" ht="38.25" customHeight="1">
      <c r="A140" s="189" t="s">
        <v>144</v>
      </c>
      <c r="B140" s="756" t="s">
        <v>779</v>
      </c>
      <c r="C140" s="757"/>
      <c r="D140" s="194">
        <f>D141+D148</f>
        <v>3626.6170000000002</v>
      </c>
      <c r="E140" s="194">
        <f t="shared" ref="E140:F140" si="23">E141+E148</f>
        <v>3214</v>
      </c>
      <c r="F140" s="194">
        <f t="shared" si="23"/>
        <v>412.61700000000002</v>
      </c>
      <c r="G140" s="194">
        <f>H140+I140</f>
        <v>31.274999999999999</v>
      </c>
      <c r="H140" s="194">
        <f>H141+H148</f>
        <v>31.274999999999999</v>
      </c>
      <c r="I140" s="194">
        <f>I141+I148</f>
        <v>0</v>
      </c>
      <c r="J140" s="478">
        <f t="shared" ref="J140:J152" si="24">G140/D140*100</f>
        <v>0.86237394243726306</v>
      </c>
      <c r="K140" s="190"/>
    </row>
    <row r="141" spans="1:14" ht="15.75">
      <c r="A141" s="466" t="s">
        <v>769</v>
      </c>
      <c r="B141" s="754" t="s">
        <v>764</v>
      </c>
      <c r="C141" s="755"/>
      <c r="D141" s="467">
        <f>SUM(D142:D147)</f>
        <v>412.61700000000002</v>
      </c>
      <c r="E141" s="467">
        <f t="shared" ref="E141" si="25">SUM(E142:E147)</f>
        <v>0</v>
      </c>
      <c r="F141" s="467">
        <f>SUM(F142:F147)</f>
        <v>412.61700000000002</v>
      </c>
      <c r="G141" s="467">
        <f>H141+I141</f>
        <v>0</v>
      </c>
      <c r="H141" s="467">
        <f>SUM(H142:H147)</f>
        <v>0</v>
      </c>
      <c r="I141" s="467">
        <f>SUM(I142:I147)</f>
        <v>0</v>
      </c>
      <c r="J141" s="467">
        <f t="shared" si="24"/>
        <v>0</v>
      </c>
      <c r="K141" s="468"/>
    </row>
    <row r="142" spans="1:14" s="409" customFormat="1" ht="24" customHeight="1">
      <c r="A142" s="412">
        <v>1</v>
      </c>
      <c r="B142" s="410" t="s">
        <v>738</v>
      </c>
      <c r="C142" s="758" t="s">
        <v>739</v>
      </c>
      <c r="D142" s="422">
        <f>F142</f>
        <v>100</v>
      </c>
      <c r="E142" s="422"/>
      <c r="F142" s="422">
        <f>sn!F34</f>
        <v>100</v>
      </c>
      <c r="G142" s="196">
        <f t="shared" ref="G142:G203" si="26">H142+I142</f>
        <v>0</v>
      </c>
      <c r="H142" s="205"/>
      <c r="I142" s="205"/>
      <c r="J142" s="475">
        <f t="shared" si="24"/>
        <v>0</v>
      </c>
      <c r="K142" s="423"/>
      <c r="L142" s="583">
        <f>E150+E152+E154+E156+E255+E282+'B2 đầu tư'!S85</f>
        <v>17583</v>
      </c>
      <c r="N142" s="622"/>
    </row>
    <row r="143" spans="1:14" s="409" customFormat="1" ht="36.75" customHeight="1">
      <c r="A143" s="412">
        <v>2</v>
      </c>
      <c r="B143" s="410" t="s">
        <v>740</v>
      </c>
      <c r="C143" s="759"/>
      <c r="D143" s="422">
        <f t="shared" ref="D143:D147" si="27">F143</f>
        <v>19.40300000000002</v>
      </c>
      <c r="E143" s="422"/>
      <c r="F143" s="422">
        <f>sn!F35</f>
        <v>19.40300000000002</v>
      </c>
      <c r="G143" s="196">
        <f t="shared" si="26"/>
        <v>0</v>
      </c>
      <c r="H143" s="205"/>
      <c r="I143" s="205"/>
      <c r="J143" s="475">
        <f t="shared" si="24"/>
        <v>0</v>
      </c>
      <c r="K143" s="423"/>
      <c r="N143" s="622"/>
    </row>
    <row r="144" spans="1:14" s="409" customFormat="1" ht="24" customHeight="1">
      <c r="A144" s="412">
        <v>3</v>
      </c>
      <c r="B144" s="410" t="s">
        <v>763</v>
      </c>
      <c r="C144" s="411" t="s">
        <v>741</v>
      </c>
      <c r="D144" s="422">
        <f t="shared" si="27"/>
        <v>100</v>
      </c>
      <c r="E144" s="422"/>
      <c r="F144" s="422">
        <f>sn!F36</f>
        <v>100</v>
      </c>
      <c r="G144" s="196">
        <f>H144+I144</f>
        <v>0</v>
      </c>
      <c r="H144" s="205"/>
      <c r="I144" s="205"/>
      <c r="J144" s="475">
        <f t="shared" si="24"/>
        <v>0</v>
      </c>
      <c r="K144" s="423"/>
      <c r="N144" s="622"/>
    </row>
    <row r="145" spans="1:14" s="409" customFormat="1" ht="28.5" customHeight="1">
      <c r="A145" s="412">
        <v>4</v>
      </c>
      <c r="B145" s="410" t="s">
        <v>742</v>
      </c>
      <c r="C145" s="411" t="s">
        <v>750</v>
      </c>
      <c r="D145" s="422">
        <f t="shared" si="27"/>
        <v>3.0699999999999932</v>
      </c>
      <c r="E145" s="422"/>
      <c r="F145" s="422">
        <f>sn!F37</f>
        <v>3.0699999999999932</v>
      </c>
      <c r="G145" s="196">
        <f t="shared" si="26"/>
        <v>0</v>
      </c>
      <c r="H145" s="205"/>
      <c r="I145" s="205"/>
      <c r="J145" s="475">
        <f t="shared" si="24"/>
        <v>0</v>
      </c>
      <c r="K145" s="423"/>
      <c r="N145" s="622"/>
    </row>
    <row r="146" spans="1:14" s="409" customFormat="1" ht="24" customHeight="1">
      <c r="A146" s="412">
        <v>5</v>
      </c>
      <c r="B146" s="410" t="s">
        <v>766</v>
      </c>
      <c r="C146" s="411" t="s">
        <v>62</v>
      </c>
      <c r="D146" s="422">
        <f t="shared" si="27"/>
        <v>0.14400000000000546</v>
      </c>
      <c r="E146" s="422"/>
      <c r="F146" s="422">
        <f>sn!F39</f>
        <v>0.14400000000000546</v>
      </c>
      <c r="G146" s="196">
        <f t="shared" si="26"/>
        <v>0</v>
      </c>
      <c r="H146" s="205"/>
      <c r="I146" s="205"/>
      <c r="J146" s="475">
        <f t="shared" si="24"/>
        <v>0</v>
      </c>
      <c r="K146" s="423"/>
      <c r="N146" s="622"/>
    </row>
    <row r="147" spans="1:14" s="409" customFormat="1" ht="24" customHeight="1">
      <c r="A147" s="412">
        <v>6</v>
      </c>
      <c r="B147" s="410" t="s">
        <v>767</v>
      </c>
      <c r="C147" s="411" t="s">
        <v>46</v>
      </c>
      <c r="D147" s="422">
        <f t="shared" si="27"/>
        <v>190</v>
      </c>
      <c r="E147" s="422"/>
      <c r="F147" s="422">
        <f>sn!F40</f>
        <v>190</v>
      </c>
      <c r="G147" s="196">
        <f t="shared" si="26"/>
        <v>0</v>
      </c>
      <c r="H147" s="205"/>
      <c r="I147" s="205"/>
      <c r="J147" s="475">
        <f t="shared" si="24"/>
        <v>0</v>
      </c>
      <c r="K147" s="423"/>
      <c r="N147" s="622"/>
    </row>
    <row r="148" spans="1:14" ht="15.75">
      <c r="A148" s="466" t="s">
        <v>770</v>
      </c>
      <c r="B148" s="754" t="s">
        <v>771</v>
      </c>
      <c r="C148" s="755"/>
      <c r="D148" s="467">
        <f>D149+D151+D153+D155+D157+D159+D161+D173+D185</f>
        <v>3214</v>
      </c>
      <c r="E148" s="467">
        <f t="shared" ref="E148:F148" si="28">E149+E151+E153+E155+E157+E159+E161+E173+E185</f>
        <v>3214</v>
      </c>
      <c r="F148" s="467">
        <f t="shared" si="28"/>
        <v>0</v>
      </c>
      <c r="G148" s="467">
        <f>H148+I148</f>
        <v>31.274999999999999</v>
      </c>
      <c r="H148" s="467">
        <f>H149+H151+H153+H155+H157+H159+H161+H173+H185</f>
        <v>31.274999999999999</v>
      </c>
      <c r="I148" s="467"/>
      <c r="J148" s="475">
        <f t="shared" si="24"/>
        <v>0.97308649657747348</v>
      </c>
      <c r="K148" s="468"/>
    </row>
    <row r="149" spans="1:14" s="418" customFormat="1" ht="18.75" customHeight="1">
      <c r="A149" s="413">
        <v>1</v>
      </c>
      <c r="B149" s="414" t="s">
        <v>398</v>
      </c>
      <c r="C149" s="415"/>
      <c r="D149" s="416">
        <f>D150</f>
        <v>400</v>
      </c>
      <c r="E149" s="416">
        <f>E150</f>
        <v>400</v>
      </c>
      <c r="F149" s="416">
        <f t="shared" ref="F149:I149" si="29">F150</f>
        <v>0</v>
      </c>
      <c r="G149" s="416">
        <f t="shared" si="29"/>
        <v>0</v>
      </c>
      <c r="H149" s="416">
        <f t="shared" si="29"/>
        <v>0</v>
      </c>
      <c r="I149" s="416">
        <f t="shared" si="29"/>
        <v>0</v>
      </c>
      <c r="J149" s="475">
        <f t="shared" si="24"/>
        <v>0</v>
      </c>
      <c r="K149" s="417"/>
      <c r="L149" s="405"/>
      <c r="N149" s="626"/>
    </row>
    <row r="150" spans="1:14" s="409" customFormat="1" ht="15.75">
      <c r="A150" s="419" t="s">
        <v>29</v>
      </c>
      <c r="B150" s="410" t="s">
        <v>424</v>
      </c>
      <c r="C150" s="411" t="s">
        <v>750</v>
      </c>
      <c r="D150" s="420">
        <f>E150</f>
        <v>400</v>
      </c>
      <c r="E150" s="420">
        <v>400</v>
      </c>
      <c r="F150" s="420"/>
      <c r="G150" s="196">
        <f t="shared" si="26"/>
        <v>0</v>
      </c>
      <c r="H150" s="420"/>
      <c r="I150" s="420"/>
      <c r="J150" s="475">
        <f t="shared" si="24"/>
        <v>0</v>
      </c>
      <c r="K150" s="421"/>
      <c r="N150" s="622"/>
    </row>
    <row r="151" spans="1:14" s="145" customFormat="1" ht="33.75" customHeight="1">
      <c r="A151" s="142">
        <v>2</v>
      </c>
      <c r="B151" s="144" t="s">
        <v>422</v>
      </c>
      <c r="C151" s="160"/>
      <c r="D151" s="199">
        <f>D152</f>
        <v>564</v>
      </c>
      <c r="E151" s="199">
        <f>E152</f>
        <v>564</v>
      </c>
      <c r="F151" s="199">
        <f t="shared" ref="F151:I151" si="30">F152</f>
        <v>0</v>
      </c>
      <c r="G151" s="199">
        <f t="shared" si="30"/>
        <v>0</v>
      </c>
      <c r="H151" s="199">
        <f t="shared" si="30"/>
        <v>0</v>
      </c>
      <c r="I151" s="199">
        <f t="shared" si="30"/>
        <v>0</v>
      </c>
      <c r="J151" s="475">
        <f t="shared" si="24"/>
        <v>0</v>
      </c>
      <c r="K151" s="143"/>
      <c r="N151" s="623"/>
    </row>
    <row r="152" spans="1:14" ht="15.75">
      <c r="A152" s="150" t="s">
        <v>29</v>
      </c>
      <c r="B152" s="614" t="s">
        <v>424</v>
      </c>
      <c r="C152" s="161" t="s">
        <v>750</v>
      </c>
      <c r="D152" s="200">
        <f>E152</f>
        <v>564</v>
      </c>
      <c r="E152" s="200">
        <f>500+64</f>
        <v>564</v>
      </c>
      <c r="F152" s="200"/>
      <c r="G152" s="196">
        <f t="shared" si="26"/>
        <v>0</v>
      </c>
      <c r="H152" s="200"/>
      <c r="I152" s="200"/>
      <c r="J152" s="475">
        <f t="shared" si="24"/>
        <v>0</v>
      </c>
      <c r="K152" s="182"/>
      <c r="L152" s="120" t="s">
        <v>818</v>
      </c>
    </row>
    <row r="153" spans="1:14" s="145" customFormat="1" ht="53.25" customHeight="1">
      <c r="A153" s="142">
        <v>3</v>
      </c>
      <c r="B153" s="144" t="s">
        <v>774</v>
      </c>
      <c r="C153" s="160"/>
      <c r="D153" s="199">
        <f>D154</f>
        <v>50</v>
      </c>
      <c r="E153" s="199">
        <f>E154</f>
        <v>50</v>
      </c>
      <c r="F153" s="199">
        <f t="shared" ref="F153:I153" si="31">F154</f>
        <v>0</v>
      </c>
      <c r="G153" s="199">
        <f t="shared" si="31"/>
        <v>0</v>
      </c>
      <c r="H153" s="199">
        <f t="shared" si="31"/>
        <v>0</v>
      </c>
      <c r="I153" s="199">
        <f t="shared" si="31"/>
        <v>0</v>
      </c>
      <c r="J153" s="475"/>
      <c r="K153" s="143"/>
      <c r="N153" s="623"/>
    </row>
    <row r="154" spans="1:14" ht="15.75">
      <c r="A154" s="151" t="s">
        <v>29</v>
      </c>
      <c r="B154" s="146" t="s">
        <v>424</v>
      </c>
      <c r="C154" s="161" t="s">
        <v>750</v>
      </c>
      <c r="D154" s="201">
        <f>SUM(E154:K154)</f>
        <v>50</v>
      </c>
      <c r="E154" s="202">
        <v>50</v>
      </c>
      <c r="F154" s="202"/>
      <c r="G154" s="196">
        <f t="shared" si="26"/>
        <v>0</v>
      </c>
      <c r="H154" s="533"/>
      <c r="I154" s="533"/>
      <c r="J154" s="475"/>
      <c r="K154" s="148"/>
    </row>
    <row r="155" spans="1:14" s="145" customFormat="1" ht="16.5" customHeight="1">
      <c r="A155" s="142">
        <v>4</v>
      </c>
      <c r="B155" s="144" t="s">
        <v>399</v>
      </c>
      <c r="C155" s="160"/>
      <c r="D155" s="199">
        <f>D156</f>
        <v>85</v>
      </c>
      <c r="E155" s="199">
        <f>E156</f>
        <v>85</v>
      </c>
      <c r="F155" s="199">
        <f t="shared" ref="F155:I155" si="32">F156</f>
        <v>0</v>
      </c>
      <c r="G155" s="199">
        <f t="shared" si="32"/>
        <v>15</v>
      </c>
      <c r="H155" s="199">
        <f t="shared" si="32"/>
        <v>15</v>
      </c>
      <c r="I155" s="199">
        <f t="shared" si="32"/>
        <v>0</v>
      </c>
      <c r="J155" s="475">
        <f>G155/D155*100</f>
        <v>17.647058823529413</v>
      </c>
      <c r="K155" s="143"/>
      <c r="N155" s="623"/>
    </row>
    <row r="156" spans="1:14" ht="15.75">
      <c r="A156" s="151" t="s">
        <v>29</v>
      </c>
      <c r="B156" s="146" t="s">
        <v>424</v>
      </c>
      <c r="C156" s="161" t="s">
        <v>750</v>
      </c>
      <c r="D156" s="201">
        <f>E156</f>
        <v>85</v>
      </c>
      <c r="E156" s="202">
        <v>85</v>
      </c>
      <c r="F156" s="202"/>
      <c r="G156" s="196">
        <f t="shared" si="26"/>
        <v>15</v>
      </c>
      <c r="H156" s="533">
        <v>15</v>
      </c>
      <c r="I156" s="533"/>
      <c r="J156" s="475">
        <f>G156/D156*100</f>
        <v>17.647058823529413</v>
      </c>
      <c r="K156" s="148"/>
    </row>
    <row r="157" spans="1:14" s="145" customFormat="1" ht="31.5" customHeight="1">
      <c r="A157" s="142">
        <v>5</v>
      </c>
      <c r="B157" s="144" t="s">
        <v>400</v>
      </c>
      <c r="C157" s="160"/>
      <c r="D157" s="199">
        <f>D158</f>
        <v>50</v>
      </c>
      <c r="E157" s="199">
        <f>E158</f>
        <v>50</v>
      </c>
      <c r="F157" s="199">
        <f t="shared" ref="F157:J157" si="33">F158</f>
        <v>0</v>
      </c>
      <c r="G157" s="199">
        <f>G158</f>
        <v>16.274999999999999</v>
      </c>
      <c r="H157" s="199">
        <f>H158</f>
        <v>16.274999999999999</v>
      </c>
      <c r="I157" s="199">
        <f t="shared" si="33"/>
        <v>0</v>
      </c>
      <c r="J157" s="199">
        <f t="shared" si="33"/>
        <v>32.549999999999997</v>
      </c>
      <c r="K157" s="143"/>
      <c r="N157" s="623"/>
    </row>
    <row r="158" spans="1:14" ht="15.75">
      <c r="A158" s="151" t="s">
        <v>29</v>
      </c>
      <c r="B158" s="135" t="s">
        <v>401</v>
      </c>
      <c r="C158" s="119" t="s">
        <v>401</v>
      </c>
      <c r="D158" s="201">
        <v>50</v>
      </c>
      <c r="E158" s="202">
        <v>50</v>
      </c>
      <c r="F158" s="202"/>
      <c r="G158" s="196">
        <f t="shared" si="26"/>
        <v>16.274999999999999</v>
      </c>
      <c r="H158" s="533">
        <v>16.274999999999999</v>
      </c>
      <c r="I158" s="533"/>
      <c r="J158" s="475">
        <f>G158/D158*100</f>
        <v>32.549999999999997</v>
      </c>
      <c r="K158" s="148"/>
    </row>
    <row r="159" spans="1:14" s="145" customFormat="1" ht="38.25" customHeight="1">
      <c r="A159" s="142">
        <v>6</v>
      </c>
      <c r="B159" s="144" t="s">
        <v>402</v>
      </c>
      <c r="C159" s="160"/>
      <c r="D159" s="199">
        <f>D160</f>
        <v>200</v>
      </c>
      <c r="E159" s="199">
        <f>E160</f>
        <v>200</v>
      </c>
      <c r="F159" s="199">
        <f t="shared" ref="F159:I159" si="34">F160</f>
        <v>0</v>
      </c>
      <c r="G159" s="199">
        <f>G160</f>
        <v>0</v>
      </c>
      <c r="H159" s="199">
        <f>H160</f>
        <v>0</v>
      </c>
      <c r="I159" s="199">
        <f t="shared" si="34"/>
        <v>0</v>
      </c>
      <c r="J159" s="475">
        <f>G159/D159*100</f>
        <v>0</v>
      </c>
      <c r="K159" s="143"/>
      <c r="N159" s="623"/>
    </row>
    <row r="160" spans="1:14" ht="15.75">
      <c r="A160" s="151" t="s">
        <v>29</v>
      </c>
      <c r="B160" s="146" t="s">
        <v>425</v>
      </c>
      <c r="C160" s="161" t="s">
        <v>773</v>
      </c>
      <c r="D160" s="201">
        <v>200</v>
      </c>
      <c r="E160" s="202">
        <v>200</v>
      </c>
      <c r="F160" s="202"/>
      <c r="G160" s="196">
        <f>H160+I160</f>
        <v>0</v>
      </c>
      <c r="H160" s="202"/>
      <c r="I160" s="202"/>
      <c r="J160" s="475">
        <f>G160/D160*100</f>
        <v>0</v>
      </c>
      <c r="K160" s="148"/>
    </row>
    <row r="161" spans="1:14" s="145" customFormat="1" ht="39.75" customHeight="1">
      <c r="A161" s="142">
        <v>7</v>
      </c>
      <c r="B161" s="144" t="s">
        <v>775</v>
      </c>
      <c r="C161" s="160"/>
      <c r="D161" s="199">
        <f>SUM(D162:D172)</f>
        <v>1000</v>
      </c>
      <c r="E161" s="199">
        <f t="shared" ref="E161:H161" si="35">SUM(E162:E172)</f>
        <v>1000</v>
      </c>
      <c r="F161" s="199"/>
      <c r="G161" s="196">
        <f t="shared" si="26"/>
        <v>0</v>
      </c>
      <c r="H161" s="199">
        <f t="shared" si="35"/>
        <v>0</v>
      </c>
      <c r="I161" s="199"/>
      <c r="J161" s="475"/>
      <c r="K161" s="143"/>
      <c r="N161" s="623"/>
    </row>
    <row r="162" spans="1:14" ht="15.75">
      <c r="A162" s="147">
        <v>1</v>
      </c>
      <c r="B162" s="146" t="s">
        <v>62</v>
      </c>
      <c r="C162" s="161" t="s">
        <v>62</v>
      </c>
      <c r="D162" s="202">
        <f>E162</f>
        <v>90</v>
      </c>
      <c r="E162" s="202">
        <v>90</v>
      </c>
      <c r="F162" s="202"/>
      <c r="G162" s="196">
        <f t="shared" si="26"/>
        <v>0</v>
      </c>
      <c r="H162" s="202"/>
      <c r="I162" s="202"/>
      <c r="J162" s="475">
        <f t="shared" ref="J162:J193" si="36">G162/D162*100</f>
        <v>0</v>
      </c>
      <c r="K162" s="148"/>
    </row>
    <row r="163" spans="1:14" ht="15.75">
      <c r="A163" s="147">
        <v>2</v>
      </c>
      <c r="B163" s="146" t="s">
        <v>51</v>
      </c>
      <c r="C163" s="161" t="s">
        <v>51</v>
      </c>
      <c r="D163" s="202">
        <f t="shared" ref="D163:D189" si="37">E163</f>
        <v>90</v>
      </c>
      <c r="E163" s="202">
        <v>90</v>
      </c>
      <c r="F163" s="202"/>
      <c r="G163" s="196">
        <f t="shared" si="26"/>
        <v>0</v>
      </c>
      <c r="H163" s="202"/>
      <c r="I163" s="202"/>
      <c r="J163" s="475">
        <f t="shared" si="36"/>
        <v>0</v>
      </c>
      <c r="K163" s="148"/>
    </row>
    <row r="164" spans="1:14" ht="15.75">
      <c r="A164" s="147">
        <v>3</v>
      </c>
      <c r="B164" s="146" t="s">
        <v>42</v>
      </c>
      <c r="C164" s="161" t="s">
        <v>42</v>
      </c>
      <c r="D164" s="202">
        <f t="shared" si="37"/>
        <v>90</v>
      </c>
      <c r="E164" s="202">
        <v>90</v>
      </c>
      <c r="F164" s="202"/>
      <c r="G164" s="196">
        <f t="shared" si="26"/>
        <v>0</v>
      </c>
      <c r="H164" s="202"/>
      <c r="I164" s="202"/>
      <c r="J164" s="475">
        <f t="shared" si="36"/>
        <v>0</v>
      </c>
      <c r="K164" s="148"/>
    </row>
    <row r="165" spans="1:14" ht="15.75">
      <c r="A165" s="147">
        <v>4</v>
      </c>
      <c r="B165" s="146" t="s">
        <v>63</v>
      </c>
      <c r="C165" s="161" t="s">
        <v>63</v>
      </c>
      <c r="D165" s="202">
        <f t="shared" si="37"/>
        <v>100</v>
      </c>
      <c r="E165" s="202">
        <v>100</v>
      </c>
      <c r="F165" s="202"/>
      <c r="G165" s="196">
        <f t="shared" si="26"/>
        <v>0</v>
      </c>
      <c r="H165" s="202"/>
      <c r="I165" s="202"/>
      <c r="J165" s="475">
        <f t="shared" si="36"/>
        <v>0</v>
      </c>
      <c r="K165" s="148"/>
    </row>
    <row r="166" spans="1:14" ht="15.75">
      <c r="A166" s="147">
        <v>5</v>
      </c>
      <c r="B166" s="132" t="s">
        <v>52</v>
      </c>
      <c r="C166" s="157" t="s">
        <v>52</v>
      </c>
      <c r="D166" s="202">
        <f t="shared" si="37"/>
        <v>90</v>
      </c>
      <c r="E166" s="202">
        <v>90</v>
      </c>
      <c r="F166" s="202"/>
      <c r="G166" s="196">
        <f t="shared" si="26"/>
        <v>0</v>
      </c>
      <c r="H166" s="202"/>
      <c r="I166" s="202"/>
      <c r="J166" s="475">
        <f t="shared" si="36"/>
        <v>0</v>
      </c>
      <c r="K166" s="148"/>
    </row>
    <row r="167" spans="1:14" ht="15.75">
      <c r="A167" s="147">
        <v>6</v>
      </c>
      <c r="B167" s="146" t="s">
        <v>45</v>
      </c>
      <c r="C167" s="161" t="s">
        <v>45</v>
      </c>
      <c r="D167" s="202">
        <f t="shared" si="37"/>
        <v>90</v>
      </c>
      <c r="E167" s="202">
        <v>90</v>
      </c>
      <c r="F167" s="202"/>
      <c r="G167" s="196">
        <f t="shared" si="26"/>
        <v>0</v>
      </c>
      <c r="H167" s="202"/>
      <c r="I167" s="202"/>
      <c r="J167" s="475">
        <f t="shared" si="36"/>
        <v>0</v>
      </c>
      <c r="K167" s="148"/>
    </row>
    <row r="168" spans="1:14" ht="15.75">
      <c r="A168" s="147">
        <v>7</v>
      </c>
      <c r="B168" s="146" t="s">
        <v>46</v>
      </c>
      <c r="C168" s="161" t="s">
        <v>46</v>
      </c>
      <c r="D168" s="202">
        <f t="shared" si="37"/>
        <v>90</v>
      </c>
      <c r="E168" s="202">
        <v>90</v>
      </c>
      <c r="F168" s="202"/>
      <c r="G168" s="196">
        <f t="shared" si="26"/>
        <v>0</v>
      </c>
      <c r="H168" s="202"/>
      <c r="I168" s="202"/>
      <c r="J168" s="475">
        <f t="shared" si="36"/>
        <v>0</v>
      </c>
      <c r="K168" s="148"/>
    </row>
    <row r="169" spans="1:14" ht="15.75">
      <c r="A169" s="147">
        <v>8</v>
      </c>
      <c r="B169" s="146" t="s">
        <v>64</v>
      </c>
      <c r="C169" s="161" t="s">
        <v>64</v>
      </c>
      <c r="D169" s="202">
        <f t="shared" si="37"/>
        <v>90</v>
      </c>
      <c r="E169" s="202">
        <v>90</v>
      </c>
      <c r="F169" s="202"/>
      <c r="G169" s="196">
        <f t="shared" si="26"/>
        <v>0</v>
      </c>
      <c r="H169" s="202"/>
      <c r="I169" s="202"/>
      <c r="J169" s="475">
        <f t="shared" si="36"/>
        <v>0</v>
      </c>
      <c r="K169" s="148"/>
    </row>
    <row r="170" spans="1:14" ht="15.75">
      <c r="A170" s="147">
        <v>9</v>
      </c>
      <c r="B170" s="146" t="s">
        <v>65</v>
      </c>
      <c r="C170" s="161" t="s">
        <v>65</v>
      </c>
      <c r="D170" s="202">
        <f t="shared" si="37"/>
        <v>90</v>
      </c>
      <c r="E170" s="202">
        <v>90</v>
      </c>
      <c r="F170" s="202"/>
      <c r="G170" s="196">
        <f t="shared" si="26"/>
        <v>0</v>
      </c>
      <c r="H170" s="202"/>
      <c r="I170" s="202"/>
      <c r="J170" s="475">
        <f t="shared" si="36"/>
        <v>0</v>
      </c>
      <c r="K170" s="148"/>
    </row>
    <row r="171" spans="1:14" ht="15.75">
      <c r="A171" s="147">
        <v>10</v>
      </c>
      <c r="B171" s="146" t="s">
        <v>66</v>
      </c>
      <c r="C171" s="161" t="s">
        <v>66</v>
      </c>
      <c r="D171" s="202">
        <f t="shared" si="37"/>
        <v>90</v>
      </c>
      <c r="E171" s="202">
        <v>90</v>
      </c>
      <c r="F171" s="202"/>
      <c r="G171" s="196">
        <f t="shared" si="26"/>
        <v>0</v>
      </c>
      <c r="H171" s="202"/>
      <c r="I171" s="202"/>
      <c r="J171" s="475">
        <f t="shared" si="36"/>
        <v>0</v>
      </c>
      <c r="K171" s="148"/>
    </row>
    <row r="172" spans="1:14" ht="15.75">
      <c r="A172" s="147">
        <v>11</v>
      </c>
      <c r="B172" s="146" t="s">
        <v>44</v>
      </c>
      <c r="C172" s="161" t="s">
        <v>44</v>
      </c>
      <c r="D172" s="202">
        <f t="shared" si="37"/>
        <v>90</v>
      </c>
      <c r="E172" s="202">
        <v>90</v>
      </c>
      <c r="F172" s="202"/>
      <c r="G172" s="196">
        <f t="shared" si="26"/>
        <v>0</v>
      </c>
      <c r="H172" s="202"/>
      <c r="I172" s="202"/>
      <c r="J172" s="475">
        <f t="shared" si="36"/>
        <v>0</v>
      </c>
      <c r="K172" s="148"/>
    </row>
    <row r="173" spans="1:14" s="145" customFormat="1" ht="18.75" customHeight="1">
      <c r="A173" s="142">
        <v>8</v>
      </c>
      <c r="B173" s="144" t="s">
        <v>399</v>
      </c>
      <c r="C173" s="183"/>
      <c r="D173" s="203">
        <f>SUM(D174:D184)</f>
        <v>165</v>
      </c>
      <c r="E173" s="203">
        <f>SUM(E174:E184)</f>
        <v>165</v>
      </c>
      <c r="F173" s="203"/>
      <c r="G173" s="196">
        <f t="shared" si="26"/>
        <v>0</v>
      </c>
      <c r="H173" s="199"/>
      <c r="I173" s="199"/>
      <c r="J173" s="475">
        <f t="shared" si="36"/>
        <v>0</v>
      </c>
      <c r="K173" s="143"/>
      <c r="N173" s="623"/>
    </row>
    <row r="174" spans="1:14" ht="15.75">
      <c r="A174" s="147">
        <v>1</v>
      </c>
      <c r="B174" s="146" t="s">
        <v>62</v>
      </c>
      <c r="C174" s="161" t="s">
        <v>62</v>
      </c>
      <c r="D174" s="202">
        <f t="shared" si="37"/>
        <v>15</v>
      </c>
      <c r="E174" s="202">
        <v>15</v>
      </c>
      <c r="F174" s="202"/>
      <c r="G174" s="196">
        <f t="shared" si="26"/>
        <v>0</v>
      </c>
      <c r="H174" s="534"/>
      <c r="I174" s="534"/>
      <c r="J174" s="475">
        <f t="shared" si="36"/>
        <v>0</v>
      </c>
      <c r="K174" s="141"/>
    </row>
    <row r="175" spans="1:14" ht="15.75">
      <c r="A175" s="147">
        <v>2</v>
      </c>
      <c r="B175" s="146" t="s">
        <v>51</v>
      </c>
      <c r="C175" s="161" t="s">
        <v>51</v>
      </c>
      <c r="D175" s="202">
        <f t="shared" si="37"/>
        <v>15</v>
      </c>
      <c r="E175" s="202">
        <v>15</v>
      </c>
      <c r="F175" s="202"/>
      <c r="G175" s="196">
        <f t="shared" si="26"/>
        <v>0</v>
      </c>
      <c r="H175" s="534"/>
      <c r="I175" s="534"/>
      <c r="J175" s="475">
        <f t="shared" si="36"/>
        <v>0</v>
      </c>
      <c r="K175" s="141"/>
    </row>
    <row r="176" spans="1:14" ht="15.75">
      <c r="A176" s="147">
        <v>3</v>
      </c>
      <c r="B176" s="146" t="s">
        <v>42</v>
      </c>
      <c r="C176" s="161" t="s">
        <v>42</v>
      </c>
      <c r="D176" s="202">
        <f t="shared" si="37"/>
        <v>15</v>
      </c>
      <c r="E176" s="202">
        <v>15</v>
      </c>
      <c r="F176" s="202"/>
      <c r="G176" s="196">
        <f t="shared" si="26"/>
        <v>0</v>
      </c>
      <c r="H176" s="534"/>
      <c r="I176" s="534"/>
      <c r="J176" s="475">
        <f t="shared" si="36"/>
        <v>0</v>
      </c>
      <c r="K176" s="141"/>
    </row>
    <row r="177" spans="1:14" ht="15.75">
      <c r="A177" s="147">
        <v>4</v>
      </c>
      <c r="B177" s="146" t="s">
        <v>63</v>
      </c>
      <c r="C177" s="161" t="s">
        <v>63</v>
      </c>
      <c r="D177" s="202">
        <f t="shared" si="37"/>
        <v>15</v>
      </c>
      <c r="E177" s="202">
        <v>15</v>
      </c>
      <c r="F177" s="202"/>
      <c r="G177" s="196">
        <f t="shared" si="26"/>
        <v>0</v>
      </c>
      <c r="H177" s="534"/>
      <c r="I177" s="534"/>
      <c r="J177" s="475">
        <f t="shared" si="36"/>
        <v>0</v>
      </c>
      <c r="K177" s="141"/>
    </row>
    <row r="178" spans="1:14" ht="15.75">
      <c r="A178" s="147">
        <v>5</v>
      </c>
      <c r="B178" s="132" t="s">
        <v>52</v>
      </c>
      <c r="C178" s="157" t="s">
        <v>52</v>
      </c>
      <c r="D178" s="202">
        <f t="shared" si="37"/>
        <v>15</v>
      </c>
      <c r="E178" s="202">
        <v>15</v>
      </c>
      <c r="F178" s="202"/>
      <c r="G178" s="196">
        <f t="shared" si="26"/>
        <v>0</v>
      </c>
      <c r="H178" s="534"/>
      <c r="I178" s="534"/>
      <c r="J178" s="475">
        <f t="shared" si="36"/>
        <v>0</v>
      </c>
      <c r="K178" s="141"/>
    </row>
    <row r="179" spans="1:14" ht="15.75">
      <c r="A179" s="147">
        <v>6</v>
      </c>
      <c r="B179" s="146" t="s">
        <v>45</v>
      </c>
      <c r="C179" s="161" t="s">
        <v>45</v>
      </c>
      <c r="D179" s="202">
        <f t="shared" si="37"/>
        <v>15</v>
      </c>
      <c r="E179" s="202">
        <v>15</v>
      </c>
      <c r="F179" s="202"/>
      <c r="G179" s="196">
        <f t="shared" si="26"/>
        <v>0</v>
      </c>
      <c r="H179" s="534"/>
      <c r="I179" s="534"/>
      <c r="J179" s="475">
        <f t="shared" si="36"/>
        <v>0</v>
      </c>
      <c r="K179" s="141"/>
    </row>
    <row r="180" spans="1:14" ht="15.75">
      <c r="A180" s="147">
        <v>7</v>
      </c>
      <c r="B180" s="146" t="s">
        <v>46</v>
      </c>
      <c r="C180" s="161" t="s">
        <v>46</v>
      </c>
      <c r="D180" s="202">
        <f t="shared" si="37"/>
        <v>15</v>
      </c>
      <c r="E180" s="202">
        <v>15</v>
      </c>
      <c r="F180" s="202"/>
      <c r="G180" s="196">
        <f t="shared" si="26"/>
        <v>0</v>
      </c>
      <c r="H180" s="534"/>
      <c r="I180" s="534"/>
      <c r="J180" s="475">
        <f t="shared" si="36"/>
        <v>0</v>
      </c>
      <c r="K180" s="141"/>
    </row>
    <row r="181" spans="1:14" ht="15.75">
      <c r="A181" s="147">
        <v>8</v>
      </c>
      <c r="B181" s="146" t="s">
        <v>64</v>
      </c>
      <c r="C181" s="161" t="s">
        <v>64</v>
      </c>
      <c r="D181" s="202">
        <f t="shared" si="37"/>
        <v>15</v>
      </c>
      <c r="E181" s="202">
        <v>15</v>
      </c>
      <c r="F181" s="202"/>
      <c r="G181" s="196">
        <f t="shared" si="26"/>
        <v>0</v>
      </c>
      <c r="H181" s="534"/>
      <c r="I181" s="534"/>
      <c r="J181" s="475">
        <f t="shared" si="36"/>
        <v>0</v>
      </c>
      <c r="K181" s="141"/>
    </row>
    <row r="182" spans="1:14" ht="15.75">
      <c r="A182" s="147">
        <v>9</v>
      </c>
      <c r="B182" s="146" t="s">
        <v>65</v>
      </c>
      <c r="C182" s="161" t="s">
        <v>65</v>
      </c>
      <c r="D182" s="202">
        <f t="shared" si="37"/>
        <v>15</v>
      </c>
      <c r="E182" s="202">
        <v>15</v>
      </c>
      <c r="F182" s="202"/>
      <c r="G182" s="196">
        <f t="shared" si="26"/>
        <v>0</v>
      </c>
      <c r="H182" s="534"/>
      <c r="I182" s="534"/>
      <c r="J182" s="475">
        <f t="shared" si="36"/>
        <v>0</v>
      </c>
      <c r="K182" s="141"/>
    </row>
    <row r="183" spans="1:14" ht="15.75">
      <c r="A183" s="147">
        <v>10</v>
      </c>
      <c r="B183" s="146" t="s">
        <v>66</v>
      </c>
      <c r="C183" s="161" t="s">
        <v>66</v>
      </c>
      <c r="D183" s="202">
        <f t="shared" si="37"/>
        <v>15</v>
      </c>
      <c r="E183" s="202">
        <v>15</v>
      </c>
      <c r="F183" s="202"/>
      <c r="G183" s="196">
        <f t="shared" si="26"/>
        <v>0</v>
      </c>
      <c r="H183" s="534"/>
      <c r="I183" s="534"/>
      <c r="J183" s="475">
        <f t="shared" si="36"/>
        <v>0</v>
      </c>
      <c r="K183" s="141"/>
    </row>
    <row r="184" spans="1:14" ht="15.75">
      <c r="A184" s="147">
        <v>11</v>
      </c>
      <c r="B184" s="146" t="s">
        <v>44</v>
      </c>
      <c r="C184" s="161" t="s">
        <v>44</v>
      </c>
      <c r="D184" s="202">
        <f t="shared" si="37"/>
        <v>15</v>
      </c>
      <c r="E184" s="202">
        <v>15</v>
      </c>
      <c r="F184" s="202"/>
      <c r="G184" s="196">
        <f t="shared" si="26"/>
        <v>0</v>
      </c>
      <c r="H184" s="534"/>
      <c r="I184" s="534"/>
      <c r="J184" s="475">
        <f t="shared" si="36"/>
        <v>0</v>
      </c>
      <c r="K184" s="141"/>
    </row>
    <row r="185" spans="1:14" s="145" customFormat="1" ht="18" customHeight="1">
      <c r="A185" s="142">
        <v>9</v>
      </c>
      <c r="B185" s="144" t="s">
        <v>423</v>
      </c>
      <c r="C185" s="183"/>
      <c r="D185" s="203">
        <f>SUM(D186:D189)</f>
        <v>700</v>
      </c>
      <c r="E185" s="203">
        <f>SUM(E186:E189)</f>
        <v>700</v>
      </c>
      <c r="F185" s="203"/>
      <c r="G185" s="196">
        <f t="shared" si="26"/>
        <v>0</v>
      </c>
      <c r="H185" s="199"/>
      <c r="I185" s="199"/>
      <c r="J185" s="475">
        <f t="shared" si="36"/>
        <v>0</v>
      </c>
      <c r="K185" s="143"/>
      <c r="N185" s="623"/>
    </row>
    <row r="186" spans="1:14" ht="15.75">
      <c r="A186" s="147">
        <v>1</v>
      </c>
      <c r="B186" s="146" t="s">
        <v>62</v>
      </c>
      <c r="C186" s="161" t="s">
        <v>62</v>
      </c>
      <c r="D186" s="202">
        <f t="shared" si="37"/>
        <v>52</v>
      </c>
      <c r="E186" s="202">
        <v>52</v>
      </c>
      <c r="F186" s="202"/>
      <c r="G186" s="196">
        <f t="shared" si="26"/>
        <v>0</v>
      </c>
      <c r="H186" s="202"/>
      <c r="I186" s="202"/>
      <c r="J186" s="475">
        <f t="shared" si="36"/>
        <v>0</v>
      </c>
      <c r="K186" s="148"/>
    </row>
    <row r="187" spans="1:14" ht="15.75">
      <c r="A187" s="147">
        <v>2</v>
      </c>
      <c r="B187" s="146" t="s">
        <v>51</v>
      </c>
      <c r="C187" s="161" t="s">
        <v>51</v>
      </c>
      <c r="D187" s="202">
        <f t="shared" si="37"/>
        <v>52</v>
      </c>
      <c r="E187" s="202">
        <v>52</v>
      </c>
      <c r="F187" s="202"/>
      <c r="G187" s="196">
        <f t="shared" si="26"/>
        <v>0</v>
      </c>
      <c r="H187" s="202"/>
      <c r="I187" s="202"/>
      <c r="J187" s="475">
        <f t="shared" si="36"/>
        <v>0</v>
      </c>
      <c r="K187" s="148"/>
    </row>
    <row r="188" spans="1:14" ht="15.75">
      <c r="A188" s="147">
        <v>4</v>
      </c>
      <c r="B188" s="146" t="s">
        <v>63</v>
      </c>
      <c r="C188" s="161" t="s">
        <v>63</v>
      </c>
      <c r="D188" s="202">
        <f t="shared" si="37"/>
        <v>544</v>
      </c>
      <c r="E188" s="202">
        <f>700-156</f>
        <v>544</v>
      </c>
      <c r="F188" s="202"/>
      <c r="G188" s="196">
        <f t="shared" si="26"/>
        <v>0</v>
      </c>
      <c r="H188" s="202"/>
      <c r="I188" s="202"/>
      <c r="J188" s="475">
        <f t="shared" si="36"/>
        <v>0</v>
      </c>
      <c r="K188" s="148"/>
    </row>
    <row r="189" spans="1:14" ht="15.75">
      <c r="A189" s="147">
        <v>7</v>
      </c>
      <c r="B189" s="146" t="s">
        <v>46</v>
      </c>
      <c r="C189" s="161" t="s">
        <v>46</v>
      </c>
      <c r="D189" s="202">
        <f t="shared" si="37"/>
        <v>52</v>
      </c>
      <c r="E189" s="202">
        <v>52</v>
      </c>
      <c r="F189" s="202"/>
      <c r="G189" s="196">
        <f t="shared" si="26"/>
        <v>0</v>
      </c>
      <c r="H189" s="202"/>
      <c r="I189" s="202"/>
      <c r="J189" s="475">
        <f t="shared" si="36"/>
        <v>0</v>
      </c>
      <c r="K189" s="148"/>
    </row>
    <row r="190" spans="1:14" ht="28.5" customHeight="1">
      <c r="A190" s="189" t="s">
        <v>150</v>
      </c>
      <c r="B190" s="756" t="s">
        <v>426</v>
      </c>
      <c r="C190" s="757"/>
      <c r="D190" s="194">
        <f t="shared" ref="D190:I190" si="38">D191+D238</f>
        <v>48473.530769999998</v>
      </c>
      <c r="E190" s="194">
        <f t="shared" si="38"/>
        <v>39990</v>
      </c>
      <c r="F190" s="194">
        <f t="shared" si="38"/>
        <v>8483.5307700000012</v>
      </c>
      <c r="G190" s="194">
        <f t="shared" si="38"/>
        <v>298.85400000000004</v>
      </c>
      <c r="H190" s="194">
        <f t="shared" si="38"/>
        <v>272.61900000000003</v>
      </c>
      <c r="I190" s="194">
        <f t="shared" si="38"/>
        <v>26.234999999999999</v>
      </c>
      <c r="J190" s="475">
        <f t="shared" si="36"/>
        <v>0.61653029035169671</v>
      </c>
      <c r="K190" s="190"/>
    </row>
    <row r="191" spans="1:14" ht="15.75">
      <c r="A191" s="466" t="s">
        <v>769</v>
      </c>
      <c r="B191" s="754" t="s">
        <v>764</v>
      </c>
      <c r="C191" s="755"/>
      <c r="D191" s="467">
        <f t="shared" ref="D191:I191" si="39">D192+D194+D219+D225+D233+D234</f>
        <v>8483.5307700000012</v>
      </c>
      <c r="E191" s="467">
        <f t="shared" si="39"/>
        <v>0</v>
      </c>
      <c r="F191" s="467">
        <f t="shared" si="39"/>
        <v>8483.5307700000012</v>
      </c>
      <c r="G191" s="467">
        <f t="shared" si="39"/>
        <v>26.234999999999999</v>
      </c>
      <c r="H191" s="467">
        <f t="shared" si="39"/>
        <v>0</v>
      </c>
      <c r="I191" s="467">
        <f t="shared" si="39"/>
        <v>26.234999999999999</v>
      </c>
      <c r="J191" s="475">
        <f t="shared" si="36"/>
        <v>0.30924624087854868</v>
      </c>
      <c r="K191" s="468"/>
    </row>
    <row r="192" spans="1:14" s="409" customFormat="1" ht="34.5" customHeight="1">
      <c r="A192" s="424" t="s">
        <v>3</v>
      </c>
      <c r="B192" s="429" t="s">
        <v>745</v>
      </c>
      <c r="C192" s="392"/>
      <c r="D192" s="407">
        <f>D193</f>
        <v>26.286262999999963</v>
      </c>
      <c r="E192" s="407">
        <f t="shared" ref="E192:H192" si="40">E193</f>
        <v>0</v>
      </c>
      <c r="F192" s="407">
        <f t="shared" si="40"/>
        <v>26.286262999999963</v>
      </c>
      <c r="G192" s="196">
        <f t="shared" si="26"/>
        <v>0</v>
      </c>
      <c r="H192" s="407">
        <f t="shared" si="40"/>
        <v>0</v>
      </c>
      <c r="I192" s="407"/>
      <c r="J192" s="475">
        <f t="shared" si="36"/>
        <v>0</v>
      </c>
      <c r="K192" s="408"/>
      <c r="N192" s="622"/>
    </row>
    <row r="193" spans="1:14" s="409" customFormat="1" ht="18" customHeight="1">
      <c r="A193" s="425"/>
      <c r="B193" s="410" t="s">
        <v>68</v>
      </c>
      <c r="C193" s="380" t="s">
        <v>68</v>
      </c>
      <c r="D193" s="422">
        <f>F193</f>
        <v>26.286262999999963</v>
      </c>
      <c r="E193" s="422"/>
      <c r="F193" s="422">
        <f>sn!F43</f>
        <v>26.286262999999963</v>
      </c>
      <c r="G193" s="196">
        <f t="shared" si="26"/>
        <v>0</v>
      </c>
      <c r="H193" s="205"/>
      <c r="I193" s="205"/>
      <c r="J193" s="475">
        <f t="shared" si="36"/>
        <v>0</v>
      </c>
      <c r="K193" s="423"/>
      <c r="N193" s="622"/>
    </row>
    <row r="194" spans="1:14" s="409" customFormat="1" ht="42" customHeight="1">
      <c r="A194" s="424" t="s">
        <v>5</v>
      </c>
      <c r="B194" s="644" t="s">
        <v>746</v>
      </c>
      <c r="C194" s="392"/>
      <c r="D194" s="407">
        <f>F194</f>
        <v>5516.4691800000001</v>
      </c>
      <c r="E194" s="407"/>
      <c r="F194" s="407">
        <f>F195+F206</f>
        <v>5516.4691800000001</v>
      </c>
      <c r="G194" s="407">
        <f t="shared" ref="G194:I194" si="41">G195+G206</f>
        <v>17.234999999999999</v>
      </c>
      <c r="H194" s="407">
        <f t="shared" si="41"/>
        <v>0</v>
      </c>
      <c r="I194" s="407">
        <f t="shared" si="41"/>
        <v>17.234999999999999</v>
      </c>
      <c r="J194" s="475">
        <f t="shared" ref="J194:J229" si="42">G194/D194*100</f>
        <v>0.31242810278874794</v>
      </c>
      <c r="K194" s="408"/>
      <c r="N194" s="622"/>
    </row>
    <row r="195" spans="1:14" s="474" customFormat="1" ht="27.75" customHeight="1">
      <c r="A195" s="469"/>
      <c r="B195" s="470" t="s">
        <v>837</v>
      </c>
      <c r="C195" s="471"/>
      <c r="D195" s="472">
        <f>F195</f>
        <v>367.46918000000005</v>
      </c>
      <c r="E195" s="472"/>
      <c r="F195" s="472">
        <f>SUM(F196:F205)</f>
        <v>367.46918000000005</v>
      </c>
      <c r="G195" s="472">
        <f t="shared" ref="G195:I195" si="43">SUM(G196:G205)</f>
        <v>17.234999999999999</v>
      </c>
      <c r="H195" s="472">
        <f t="shared" si="43"/>
        <v>0</v>
      </c>
      <c r="I195" s="472">
        <f t="shared" si="43"/>
        <v>17.234999999999999</v>
      </c>
      <c r="J195" s="475">
        <f t="shared" si="42"/>
        <v>4.6901892561438752</v>
      </c>
      <c r="K195" s="473"/>
      <c r="N195" s="627"/>
    </row>
    <row r="196" spans="1:14" s="409" customFormat="1" ht="15.75">
      <c r="A196" s="426">
        <v>1</v>
      </c>
      <c r="B196" s="410" t="s">
        <v>62</v>
      </c>
      <c r="C196" s="411" t="s">
        <v>62</v>
      </c>
      <c r="D196" s="205">
        <f t="shared" ref="D196:D237" si="44">F196</f>
        <v>5.7322399999999902</v>
      </c>
      <c r="E196" s="205"/>
      <c r="F196" s="205">
        <f>sn!F46</f>
        <v>5.7322399999999902</v>
      </c>
      <c r="G196" s="196">
        <f t="shared" si="26"/>
        <v>0</v>
      </c>
      <c r="H196" s="205"/>
      <c r="I196" s="205"/>
      <c r="J196" s="475">
        <f t="shared" si="42"/>
        <v>0</v>
      </c>
      <c r="K196" s="427"/>
      <c r="N196" s="622"/>
    </row>
    <row r="197" spans="1:14" s="409" customFormat="1" ht="15.75">
      <c r="A197" s="426">
        <v>2</v>
      </c>
      <c r="B197" s="410" t="s">
        <v>51</v>
      </c>
      <c r="C197" s="411" t="s">
        <v>51</v>
      </c>
      <c r="D197" s="205">
        <f t="shared" si="44"/>
        <v>33.146250000000009</v>
      </c>
      <c r="E197" s="205"/>
      <c r="F197" s="205">
        <f>sn!F47</f>
        <v>33.146250000000009</v>
      </c>
      <c r="G197" s="196">
        <f t="shared" si="26"/>
        <v>0</v>
      </c>
      <c r="H197" s="205"/>
      <c r="I197" s="205"/>
      <c r="J197" s="475">
        <f t="shared" si="42"/>
        <v>0</v>
      </c>
      <c r="K197" s="427"/>
      <c r="N197" s="622"/>
    </row>
    <row r="198" spans="1:14" s="409" customFormat="1" ht="15.75">
      <c r="A198" s="426">
        <v>3</v>
      </c>
      <c r="B198" s="410" t="s">
        <v>42</v>
      </c>
      <c r="C198" s="411" t="s">
        <v>42</v>
      </c>
      <c r="D198" s="205">
        <f t="shared" si="44"/>
        <v>42.996800000000007</v>
      </c>
      <c r="E198" s="205"/>
      <c r="F198" s="205">
        <f>sn!F48</f>
        <v>42.996800000000007</v>
      </c>
      <c r="G198" s="196">
        <f t="shared" si="26"/>
        <v>0</v>
      </c>
      <c r="H198" s="205"/>
      <c r="I198" s="205"/>
      <c r="J198" s="475">
        <f t="shared" si="42"/>
        <v>0</v>
      </c>
      <c r="K198" s="427"/>
      <c r="N198" s="622"/>
    </row>
    <row r="199" spans="1:14" s="409" customFormat="1" ht="15.75">
      <c r="A199" s="426">
        <v>4</v>
      </c>
      <c r="B199" s="410" t="s">
        <v>63</v>
      </c>
      <c r="C199" s="411" t="s">
        <v>63</v>
      </c>
      <c r="D199" s="205">
        <f t="shared" si="44"/>
        <v>39.77819999999997</v>
      </c>
      <c r="E199" s="205"/>
      <c r="F199" s="205">
        <f>sn!F49</f>
        <v>39.77819999999997</v>
      </c>
      <c r="G199" s="196">
        <f t="shared" si="26"/>
        <v>0</v>
      </c>
      <c r="H199" s="205"/>
      <c r="I199" s="205"/>
      <c r="J199" s="475">
        <f t="shared" si="42"/>
        <v>0</v>
      </c>
      <c r="K199" s="427"/>
      <c r="N199" s="622"/>
    </row>
    <row r="200" spans="1:14" s="409" customFormat="1" ht="15.75">
      <c r="A200" s="426">
        <v>5</v>
      </c>
      <c r="B200" s="410" t="s">
        <v>52</v>
      </c>
      <c r="C200" s="411" t="s">
        <v>52</v>
      </c>
      <c r="D200" s="205">
        <f t="shared" si="44"/>
        <v>60.944000000000017</v>
      </c>
      <c r="E200" s="205"/>
      <c r="F200" s="205">
        <f>sn!F50</f>
        <v>60.944000000000017</v>
      </c>
      <c r="G200" s="196">
        <f t="shared" si="26"/>
        <v>0</v>
      </c>
      <c r="H200" s="205"/>
      <c r="I200" s="205"/>
      <c r="J200" s="475">
        <f t="shared" si="42"/>
        <v>0</v>
      </c>
      <c r="K200" s="427"/>
      <c r="N200" s="622"/>
    </row>
    <row r="201" spans="1:14" s="409" customFormat="1" ht="15.75">
      <c r="A201" s="426">
        <v>6</v>
      </c>
      <c r="B201" s="410" t="s">
        <v>45</v>
      </c>
      <c r="C201" s="411" t="s">
        <v>45</v>
      </c>
      <c r="D201" s="205">
        <f t="shared" si="44"/>
        <v>6.5249999999999773</v>
      </c>
      <c r="E201" s="205"/>
      <c r="F201" s="205">
        <f>sn!F51</f>
        <v>6.5249999999999773</v>
      </c>
      <c r="G201" s="196">
        <f t="shared" si="26"/>
        <v>0</v>
      </c>
      <c r="H201" s="205"/>
      <c r="I201" s="205"/>
      <c r="J201" s="475">
        <f t="shared" si="42"/>
        <v>0</v>
      </c>
      <c r="K201" s="427"/>
      <c r="N201" s="622"/>
    </row>
    <row r="202" spans="1:14" s="409" customFormat="1" ht="15.75">
      <c r="A202" s="426">
        <v>7</v>
      </c>
      <c r="B202" s="410" t="s">
        <v>46</v>
      </c>
      <c r="C202" s="411" t="s">
        <v>46</v>
      </c>
      <c r="D202" s="205">
        <f t="shared" si="44"/>
        <v>38.206000000000017</v>
      </c>
      <c r="E202" s="205"/>
      <c r="F202" s="205">
        <f>sn!F52</f>
        <v>38.206000000000017</v>
      </c>
      <c r="G202" s="196">
        <f t="shared" si="26"/>
        <v>0</v>
      </c>
      <c r="H202" s="205"/>
      <c r="I202" s="205"/>
      <c r="J202" s="475">
        <f t="shared" si="42"/>
        <v>0</v>
      </c>
      <c r="K202" s="427"/>
      <c r="N202" s="622"/>
    </row>
    <row r="203" spans="1:14" s="409" customFormat="1" ht="15.75">
      <c r="A203" s="426">
        <v>8</v>
      </c>
      <c r="B203" s="410" t="s">
        <v>64</v>
      </c>
      <c r="C203" s="411" t="s">
        <v>64</v>
      </c>
      <c r="D203" s="205">
        <f t="shared" si="44"/>
        <v>49.682830000000024</v>
      </c>
      <c r="E203" s="205"/>
      <c r="F203" s="205">
        <f>sn!F53</f>
        <v>49.682830000000024</v>
      </c>
      <c r="G203" s="196">
        <f t="shared" si="26"/>
        <v>17.234999999999999</v>
      </c>
      <c r="H203" s="205"/>
      <c r="I203" s="205">
        <v>17.234999999999999</v>
      </c>
      <c r="J203" s="475">
        <f t="shared" si="42"/>
        <v>34.69005288144816</v>
      </c>
      <c r="K203" s="427"/>
      <c r="N203" s="622"/>
    </row>
    <row r="204" spans="1:14" s="409" customFormat="1" ht="15.75">
      <c r="A204" s="426">
        <v>9</v>
      </c>
      <c r="B204" s="410" t="s">
        <v>65</v>
      </c>
      <c r="C204" s="411" t="s">
        <v>65</v>
      </c>
      <c r="D204" s="205">
        <f t="shared" si="44"/>
        <v>28.207860000000039</v>
      </c>
      <c r="E204" s="205"/>
      <c r="F204" s="205">
        <f>sn!F54</f>
        <v>28.207860000000039</v>
      </c>
      <c r="G204" s="196">
        <f t="shared" ref="G204:G266" si="45">H204+I204</f>
        <v>0</v>
      </c>
      <c r="H204" s="205"/>
      <c r="I204" s="205"/>
      <c r="J204" s="475">
        <f t="shared" si="42"/>
        <v>0</v>
      </c>
      <c r="K204" s="427"/>
      <c r="N204" s="622"/>
    </row>
    <row r="205" spans="1:14" s="409" customFormat="1" ht="15.75">
      <c r="A205" s="426">
        <v>10</v>
      </c>
      <c r="B205" s="410" t="s">
        <v>44</v>
      </c>
      <c r="C205" s="411" t="s">
        <v>44</v>
      </c>
      <c r="D205" s="205">
        <f t="shared" si="44"/>
        <v>62.25</v>
      </c>
      <c r="E205" s="205"/>
      <c r="F205" s="205">
        <f>sn!F55</f>
        <v>62.25</v>
      </c>
      <c r="G205" s="196">
        <f t="shared" si="45"/>
        <v>0</v>
      </c>
      <c r="H205" s="205"/>
      <c r="I205" s="205"/>
      <c r="J205" s="475">
        <f t="shared" si="42"/>
        <v>0</v>
      </c>
      <c r="K205" s="427"/>
      <c r="N205" s="622"/>
    </row>
    <row r="206" spans="1:14" s="474" customFormat="1" ht="42.75" customHeight="1">
      <c r="A206" s="469"/>
      <c r="B206" s="470" t="s">
        <v>838</v>
      </c>
      <c r="C206" s="471"/>
      <c r="D206" s="472">
        <f>F206</f>
        <v>5149</v>
      </c>
      <c r="E206" s="472"/>
      <c r="F206" s="472">
        <f>SUM(F207:F218)</f>
        <v>5149</v>
      </c>
      <c r="G206" s="196">
        <f t="shared" si="45"/>
        <v>0</v>
      </c>
      <c r="H206" s="435"/>
      <c r="I206" s="435"/>
      <c r="J206" s="475">
        <f t="shared" si="42"/>
        <v>0</v>
      </c>
      <c r="K206" s="473"/>
      <c r="N206" s="627"/>
    </row>
    <row r="207" spans="1:14" s="474" customFormat="1" ht="18" customHeight="1">
      <c r="A207" s="469">
        <v>1</v>
      </c>
      <c r="B207" s="605" t="s">
        <v>750</v>
      </c>
      <c r="C207" s="411" t="s">
        <v>750</v>
      </c>
      <c r="D207" s="205">
        <f>F207</f>
        <v>990</v>
      </c>
      <c r="E207" s="472"/>
      <c r="F207" s="472">
        <v>990</v>
      </c>
      <c r="G207" s="196"/>
      <c r="H207" s="435"/>
      <c r="I207" s="435"/>
      <c r="J207" s="475"/>
      <c r="K207" s="473"/>
      <c r="L207" s="474" t="s">
        <v>821</v>
      </c>
      <c r="N207" s="627"/>
    </row>
    <row r="208" spans="1:14" s="409" customFormat="1" ht="15.75">
      <c r="A208" s="426">
        <v>1</v>
      </c>
      <c r="B208" s="410" t="s">
        <v>62</v>
      </c>
      <c r="C208" s="411" t="s">
        <v>62</v>
      </c>
      <c r="D208" s="205">
        <f>F208</f>
        <v>360.12</v>
      </c>
      <c r="E208" s="205"/>
      <c r="F208" s="205">
        <f>sn!F57</f>
        <v>360.12</v>
      </c>
      <c r="G208" s="196">
        <f t="shared" si="45"/>
        <v>0</v>
      </c>
      <c r="H208" s="205"/>
      <c r="I208" s="205"/>
      <c r="J208" s="475">
        <f t="shared" si="42"/>
        <v>0</v>
      </c>
      <c r="K208" s="427"/>
      <c r="N208" s="622"/>
    </row>
    <row r="209" spans="1:14" s="409" customFormat="1" ht="15.75">
      <c r="A209" s="426">
        <v>2</v>
      </c>
      <c r="B209" s="410" t="s">
        <v>51</v>
      </c>
      <c r="C209" s="411" t="s">
        <v>51</v>
      </c>
      <c r="D209" s="205">
        <f t="shared" si="44"/>
        <v>381.48</v>
      </c>
      <c r="E209" s="205"/>
      <c r="F209" s="205">
        <f>sn!F58</f>
        <v>381.48</v>
      </c>
      <c r="G209" s="196">
        <f t="shared" si="45"/>
        <v>0</v>
      </c>
      <c r="H209" s="205"/>
      <c r="I209" s="205"/>
      <c r="J209" s="475">
        <f t="shared" si="42"/>
        <v>0</v>
      </c>
      <c r="K209" s="427"/>
      <c r="N209" s="622"/>
    </row>
    <row r="210" spans="1:14" s="409" customFormat="1" ht="15.75">
      <c r="A210" s="426">
        <v>3</v>
      </c>
      <c r="B210" s="410" t="s">
        <v>42</v>
      </c>
      <c r="C210" s="411" t="s">
        <v>42</v>
      </c>
      <c r="D210" s="205">
        <f t="shared" si="44"/>
        <v>363.62</v>
      </c>
      <c r="E210" s="205"/>
      <c r="F210" s="205">
        <f>sn!F59</f>
        <v>363.62</v>
      </c>
      <c r="G210" s="196">
        <f t="shared" si="45"/>
        <v>0</v>
      </c>
      <c r="H210" s="205"/>
      <c r="I210" s="205"/>
      <c r="J210" s="475">
        <f t="shared" si="42"/>
        <v>0</v>
      </c>
      <c r="K210" s="427"/>
      <c r="N210" s="622"/>
    </row>
    <row r="211" spans="1:14" s="409" customFormat="1" ht="15.75">
      <c r="A211" s="426">
        <v>4</v>
      </c>
      <c r="B211" s="410" t="s">
        <v>63</v>
      </c>
      <c r="C211" s="411" t="s">
        <v>63</v>
      </c>
      <c r="D211" s="205">
        <f t="shared" si="44"/>
        <v>356.73</v>
      </c>
      <c r="E211" s="205"/>
      <c r="F211" s="205">
        <f>sn!F60</f>
        <v>356.73</v>
      </c>
      <c r="G211" s="196">
        <f t="shared" si="45"/>
        <v>0</v>
      </c>
      <c r="H211" s="205"/>
      <c r="I211" s="205"/>
      <c r="J211" s="475">
        <f t="shared" si="42"/>
        <v>0</v>
      </c>
      <c r="K211" s="427"/>
      <c r="N211" s="622"/>
    </row>
    <row r="212" spans="1:14" s="409" customFormat="1" ht="15.75">
      <c r="A212" s="426">
        <v>5</v>
      </c>
      <c r="B212" s="410" t="s">
        <v>52</v>
      </c>
      <c r="C212" s="411" t="s">
        <v>52</v>
      </c>
      <c r="D212" s="205">
        <f t="shared" si="44"/>
        <v>382.82</v>
      </c>
      <c r="E212" s="205"/>
      <c r="F212" s="205">
        <f>sn!F61</f>
        <v>382.82</v>
      </c>
      <c r="G212" s="196">
        <f t="shared" si="45"/>
        <v>0</v>
      </c>
      <c r="H212" s="205"/>
      <c r="I212" s="205"/>
      <c r="J212" s="475">
        <f t="shared" si="42"/>
        <v>0</v>
      </c>
      <c r="K212" s="427"/>
      <c r="N212" s="622"/>
    </row>
    <row r="213" spans="1:14" s="409" customFormat="1" ht="15.75">
      <c r="A213" s="426">
        <v>6</v>
      </c>
      <c r="B213" s="410" t="s">
        <v>45</v>
      </c>
      <c r="C213" s="411" t="s">
        <v>45</v>
      </c>
      <c r="D213" s="205">
        <f t="shared" si="44"/>
        <v>388.92</v>
      </c>
      <c r="E213" s="205"/>
      <c r="F213" s="205">
        <f>sn!F62</f>
        <v>388.92</v>
      </c>
      <c r="G213" s="196">
        <f t="shared" si="45"/>
        <v>0</v>
      </c>
      <c r="H213" s="205"/>
      <c r="I213" s="205"/>
      <c r="J213" s="475">
        <f t="shared" si="42"/>
        <v>0</v>
      </c>
      <c r="K213" s="427"/>
      <c r="N213" s="622"/>
    </row>
    <row r="214" spans="1:14" s="409" customFormat="1" ht="15.75">
      <c r="A214" s="426">
        <v>7</v>
      </c>
      <c r="B214" s="410" t="s">
        <v>46</v>
      </c>
      <c r="C214" s="411" t="s">
        <v>46</v>
      </c>
      <c r="D214" s="205">
        <f t="shared" si="44"/>
        <v>394.54</v>
      </c>
      <c r="E214" s="205"/>
      <c r="F214" s="205">
        <f>sn!F63</f>
        <v>394.54</v>
      </c>
      <c r="G214" s="196">
        <f t="shared" si="45"/>
        <v>0</v>
      </c>
      <c r="H214" s="205"/>
      <c r="I214" s="205"/>
      <c r="J214" s="475">
        <f t="shared" si="42"/>
        <v>0</v>
      </c>
      <c r="K214" s="427"/>
      <c r="N214" s="622"/>
    </row>
    <row r="215" spans="1:14" s="409" customFormat="1" ht="15.75">
      <c r="A215" s="426">
        <v>8</v>
      </c>
      <c r="B215" s="410" t="s">
        <v>64</v>
      </c>
      <c r="C215" s="411" t="s">
        <v>64</v>
      </c>
      <c r="D215" s="205">
        <f t="shared" si="44"/>
        <v>379.16</v>
      </c>
      <c r="E215" s="205"/>
      <c r="F215" s="205">
        <f>sn!F64</f>
        <v>379.16</v>
      </c>
      <c r="G215" s="196">
        <f t="shared" si="45"/>
        <v>0</v>
      </c>
      <c r="H215" s="205"/>
      <c r="I215" s="205"/>
      <c r="J215" s="475">
        <f t="shared" si="42"/>
        <v>0</v>
      </c>
      <c r="K215" s="427"/>
      <c r="N215" s="622"/>
    </row>
    <row r="216" spans="1:14" s="409" customFormat="1" ht="15.75">
      <c r="A216" s="426">
        <v>9</v>
      </c>
      <c r="B216" s="410" t="s">
        <v>65</v>
      </c>
      <c r="C216" s="411" t="s">
        <v>65</v>
      </c>
      <c r="D216" s="205">
        <f t="shared" si="44"/>
        <v>386.54</v>
      </c>
      <c r="E216" s="205"/>
      <c r="F216" s="205">
        <f>sn!F65</f>
        <v>386.54</v>
      </c>
      <c r="G216" s="196">
        <f t="shared" si="45"/>
        <v>0</v>
      </c>
      <c r="H216" s="205"/>
      <c r="I216" s="205"/>
      <c r="J216" s="475">
        <f t="shared" si="42"/>
        <v>0</v>
      </c>
      <c r="K216" s="427"/>
      <c r="N216" s="622"/>
    </row>
    <row r="217" spans="1:14" s="409" customFormat="1" ht="15.75">
      <c r="A217" s="426">
        <v>10</v>
      </c>
      <c r="B217" s="410" t="s">
        <v>66</v>
      </c>
      <c r="C217" s="411" t="s">
        <v>66</v>
      </c>
      <c r="D217" s="205">
        <f t="shared" si="44"/>
        <v>381.45</v>
      </c>
      <c r="E217" s="205"/>
      <c r="F217" s="205">
        <f>sn!F66</f>
        <v>381.45</v>
      </c>
      <c r="G217" s="196">
        <f t="shared" si="45"/>
        <v>0</v>
      </c>
      <c r="H217" s="205"/>
      <c r="I217" s="205"/>
      <c r="J217" s="475">
        <f t="shared" si="42"/>
        <v>0</v>
      </c>
      <c r="K217" s="427"/>
      <c r="N217" s="622"/>
    </row>
    <row r="218" spans="1:14" s="409" customFormat="1" ht="15.75">
      <c r="A218" s="426">
        <v>11</v>
      </c>
      <c r="B218" s="410" t="s">
        <v>44</v>
      </c>
      <c r="C218" s="411" t="s">
        <v>44</v>
      </c>
      <c r="D218" s="205">
        <f t="shared" si="44"/>
        <v>383.62</v>
      </c>
      <c r="E218" s="205"/>
      <c r="F218" s="205">
        <f>sn!F67</f>
        <v>383.62</v>
      </c>
      <c r="G218" s="196">
        <f t="shared" si="45"/>
        <v>0</v>
      </c>
      <c r="H218" s="205"/>
      <c r="I218" s="205"/>
      <c r="J218" s="475">
        <f t="shared" si="42"/>
        <v>0</v>
      </c>
      <c r="K218" s="427"/>
      <c r="N218" s="622"/>
    </row>
    <row r="219" spans="1:14" s="409" customFormat="1" ht="42.75" customHeight="1">
      <c r="A219" s="424" t="s">
        <v>13</v>
      </c>
      <c r="B219" s="644" t="s">
        <v>839</v>
      </c>
      <c r="C219" s="392"/>
      <c r="D219" s="407">
        <f>F219</f>
        <v>118.64532700000001</v>
      </c>
      <c r="E219" s="407"/>
      <c r="F219" s="407">
        <f>SUM(F220:F224)</f>
        <v>118.64532700000001</v>
      </c>
      <c r="G219" s="196">
        <f t="shared" si="45"/>
        <v>0</v>
      </c>
      <c r="H219" s="430"/>
      <c r="I219" s="430"/>
      <c r="J219" s="475">
        <f t="shared" si="42"/>
        <v>0</v>
      </c>
      <c r="K219" s="408"/>
      <c r="N219" s="622"/>
    </row>
    <row r="220" spans="1:14" s="409" customFormat="1" ht="15.75">
      <c r="A220" s="426">
        <v>1</v>
      </c>
      <c r="B220" s="410" t="s">
        <v>62</v>
      </c>
      <c r="C220" s="411" t="s">
        <v>62</v>
      </c>
      <c r="D220" s="205">
        <f t="shared" si="44"/>
        <v>0.29999999999999716</v>
      </c>
      <c r="E220" s="205"/>
      <c r="F220" s="205">
        <f>sn!F70</f>
        <v>0.29999999999999716</v>
      </c>
      <c r="G220" s="196">
        <f t="shared" si="45"/>
        <v>0</v>
      </c>
      <c r="H220" s="205"/>
      <c r="I220" s="205"/>
      <c r="J220" s="475">
        <f t="shared" si="42"/>
        <v>0</v>
      </c>
      <c r="K220" s="427"/>
      <c r="N220" s="622"/>
    </row>
    <row r="221" spans="1:14" s="409" customFormat="1" ht="15.75">
      <c r="A221" s="426">
        <v>2</v>
      </c>
      <c r="B221" s="410" t="s">
        <v>42</v>
      </c>
      <c r="C221" s="411" t="s">
        <v>42</v>
      </c>
      <c r="D221" s="205">
        <f t="shared" si="44"/>
        <v>0.11732700000000307</v>
      </c>
      <c r="E221" s="205"/>
      <c r="F221" s="205">
        <f>sn!F71</f>
        <v>0.11732700000000307</v>
      </c>
      <c r="G221" s="196">
        <f t="shared" si="45"/>
        <v>0</v>
      </c>
      <c r="H221" s="205"/>
      <c r="I221" s="205"/>
      <c r="J221" s="475">
        <f t="shared" si="42"/>
        <v>0</v>
      </c>
      <c r="K221" s="427"/>
      <c r="N221" s="622"/>
    </row>
    <row r="222" spans="1:14" s="409" customFormat="1" ht="15.75">
      <c r="A222" s="426">
        <v>3</v>
      </c>
      <c r="B222" s="410" t="s">
        <v>46</v>
      </c>
      <c r="C222" s="411" t="s">
        <v>46</v>
      </c>
      <c r="D222" s="205">
        <f t="shared" si="44"/>
        <v>118.2</v>
      </c>
      <c r="E222" s="205"/>
      <c r="F222" s="205">
        <f>sn!F72</f>
        <v>118.2</v>
      </c>
      <c r="G222" s="196">
        <f t="shared" si="45"/>
        <v>0</v>
      </c>
      <c r="H222" s="205"/>
      <c r="I222" s="205"/>
      <c r="J222" s="475">
        <f t="shared" si="42"/>
        <v>0</v>
      </c>
      <c r="K222" s="427"/>
      <c r="N222" s="622"/>
    </row>
    <row r="223" spans="1:14" s="409" customFormat="1" ht="15.75">
      <c r="A223" s="426">
        <v>4</v>
      </c>
      <c r="B223" s="410" t="s">
        <v>64</v>
      </c>
      <c r="C223" s="411" t="s">
        <v>64</v>
      </c>
      <c r="D223" s="205">
        <f t="shared" si="44"/>
        <v>2.7000000000001023E-2</v>
      </c>
      <c r="E223" s="205"/>
      <c r="F223" s="205">
        <f>sn!F73</f>
        <v>2.7000000000001023E-2</v>
      </c>
      <c r="G223" s="196">
        <f t="shared" si="45"/>
        <v>0</v>
      </c>
      <c r="H223" s="205"/>
      <c r="I223" s="205"/>
      <c r="J223" s="475">
        <f t="shared" si="42"/>
        <v>0</v>
      </c>
      <c r="K223" s="427"/>
      <c r="N223" s="622"/>
    </row>
    <row r="224" spans="1:14" s="409" customFormat="1" ht="15.75">
      <c r="A224" s="426">
        <v>5</v>
      </c>
      <c r="B224" s="410" t="s">
        <v>65</v>
      </c>
      <c r="C224" s="411" t="s">
        <v>65</v>
      </c>
      <c r="D224" s="205">
        <f t="shared" si="44"/>
        <v>1.0000000000047748E-3</v>
      </c>
      <c r="E224" s="205"/>
      <c r="F224" s="205">
        <f>sn!F74</f>
        <v>1.0000000000047748E-3</v>
      </c>
      <c r="G224" s="196">
        <f t="shared" si="45"/>
        <v>0</v>
      </c>
      <c r="H224" s="205"/>
      <c r="I224" s="205"/>
      <c r="J224" s="475">
        <f t="shared" si="42"/>
        <v>0</v>
      </c>
      <c r="K224" s="427"/>
      <c r="N224" s="622"/>
    </row>
    <row r="225" spans="1:14" s="409" customFormat="1" ht="31.5" customHeight="1">
      <c r="A225" s="424" t="s">
        <v>14</v>
      </c>
      <c r="B225" s="644" t="s">
        <v>748</v>
      </c>
      <c r="C225" s="392"/>
      <c r="D225" s="407">
        <f t="shared" si="44"/>
        <v>2518.1610000000001</v>
      </c>
      <c r="E225" s="407"/>
      <c r="F225" s="407">
        <f>sn!F75</f>
        <v>2518.1610000000001</v>
      </c>
      <c r="G225" s="196">
        <f t="shared" si="45"/>
        <v>0</v>
      </c>
      <c r="H225" s="430"/>
      <c r="I225" s="430"/>
      <c r="J225" s="475">
        <f t="shared" si="42"/>
        <v>0</v>
      </c>
      <c r="K225" s="408"/>
      <c r="N225" s="622"/>
    </row>
    <row r="226" spans="1:14" s="409" customFormat="1" ht="63" customHeight="1">
      <c r="A226" s="426">
        <v>5</v>
      </c>
      <c r="B226" s="643" t="s">
        <v>840</v>
      </c>
      <c r="C226" s="411" t="s">
        <v>755</v>
      </c>
      <c r="D226" s="205">
        <f>F226</f>
        <v>153</v>
      </c>
      <c r="E226" s="205"/>
      <c r="F226" s="205">
        <v>153</v>
      </c>
      <c r="G226" s="196">
        <f>H226+I226</f>
        <v>0</v>
      </c>
      <c r="H226" s="205"/>
      <c r="I226" s="205"/>
      <c r="J226" s="475">
        <f>G226/D226*100</f>
        <v>0</v>
      </c>
      <c r="K226" s="427"/>
      <c r="N226" s="622"/>
    </row>
    <row r="227" spans="1:14" s="409" customFormat="1" ht="45">
      <c r="A227" s="426">
        <v>3</v>
      </c>
      <c r="B227" s="643" t="s">
        <v>841</v>
      </c>
      <c r="C227" s="411" t="s">
        <v>68</v>
      </c>
      <c r="D227" s="205">
        <f>F227</f>
        <v>186</v>
      </c>
      <c r="E227" s="205"/>
      <c r="F227" s="205">
        <f>sn!F78</f>
        <v>186</v>
      </c>
      <c r="G227" s="196">
        <f>H227+I227</f>
        <v>0</v>
      </c>
      <c r="H227" s="205"/>
      <c r="I227" s="205"/>
      <c r="J227" s="475">
        <f>G227/D227*100</f>
        <v>0</v>
      </c>
      <c r="K227" s="427"/>
      <c r="N227" s="622"/>
    </row>
    <row r="228" spans="1:14" s="437" customFormat="1" ht="47.25">
      <c r="A228" s="640"/>
      <c r="B228" s="641" t="s">
        <v>843</v>
      </c>
      <c r="C228" s="642"/>
      <c r="D228" s="435"/>
      <c r="E228" s="435"/>
      <c r="F228" s="435"/>
      <c r="G228" s="594"/>
      <c r="H228" s="435"/>
      <c r="I228" s="435"/>
      <c r="J228" s="595"/>
      <c r="K228" s="436"/>
      <c r="N228" s="628"/>
    </row>
    <row r="229" spans="1:14" s="409" customFormat="1" ht="15.75">
      <c r="A229" s="426">
        <v>1</v>
      </c>
      <c r="B229" s="639" t="s">
        <v>750</v>
      </c>
      <c r="C229" s="411" t="s">
        <v>750</v>
      </c>
      <c r="D229" s="205">
        <f t="shared" si="44"/>
        <v>132.82499999999999</v>
      </c>
      <c r="E229" s="205"/>
      <c r="F229" s="205">
        <f>sn!F76</f>
        <v>132.82499999999999</v>
      </c>
      <c r="G229" s="196">
        <f t="shared" si="45"/>
        <v>0</v>
      </c>
      <c r="H229" s="205"/>
      <c r="I229" s="205"/>
      <c r="J229" s="475">
        <f t="shared" si="42"/>
        <v>0</v>
      </c>
      <c r="K229" s="427"/>
      <c r="N229" s="622"/>
    </row>
    <row r="230" spans="1:14" s="409" customFormat="1" ht="15.75">
      <c r="A230" s="426">
        <v>2</v>
      </c>
      <c r="B230" s="639" t="s">
        <v>146</v>
      </c>
      <c r="C230" s="411" t="s">
        <v>146</v>
      </c>
      <c r="D230" s="205">
        <f t="shared" si="44"/>
        <v>196.23599999999999</v>
      </c>
      <c r="E230" s="205"/>
      <c r="F230" s="205">
        <f>sn!F77</f>
        <v>196.23599999999999</v>
      </c>
      <c r="G230" s="196">
        <f t="shared" si="45"/>
        <v>0</v>
      </c>
      <c r="H230" s="205"/>
      <c r="I230" s="205"/>
      <c r="J230" s="475">
        <f t="shared" ref="J230:J259" si="46">G230/D230*100</f>
        <v>0</v>
      </c>
      <c r="K230" s="427"/>
      <c r="N230" s="622"/>
    </row>
    <row r="231" spans="1:14" s="409" customFormat="1" ht="30">
      <c r="A231" s="426">
        <v>3</v>
      </c>
      <c r="B231" s="410" t="s">
        <v>40</v>
      </c>
      <c r="C231" s="411" t="s">
        <v>40</v>
      </c>
      <c r="D231" s="205">
        <f>F231</f>
        <v>1663.1</v>
      </c>
      <c r="E231" s="205"/>
      <c r="F231" s="205">
        <f>sn!F81</f>
        <v>1663.1</v>
      </c>
      <c r="G231" s="196">
        <f>H231+I231</f>
        <v>0</v>
      </c>
      <c r="H231" s="205"/>
      <c r="I231" s="205"/>
      <c r="J231" s="475">
        <f>G231/D231*100</f>
        <v>0</v>
      </c>
      <c r="K231" s="427"/>
      <c r="N231" s="622"/>
    </row>
    <row r="232" spans="1:14" s="409" customFormat="1" ht="31.5">
      <c r="A232" s="426">
        <v>4</v>
      </c>
      <c r="B232" s="639" t="s">
        <v>842</v>
      </c>
      <c r="C232" s="411" t="s">
        <v>68</v>
      </c>
      <c r="D232" s="205">
        <f t="shared" si="44"/>
        <v>187</v>
      </c>
      <c r="E232" s="205"/>
      <c r="F232" s="205">
        <f>sn!F79</f>
        <v>187</v>
      </c>
      <c r="G232" s="196">
        <f t="shared" si="45"/>
        <v>0</v>
      </c>
      <c r="H232" s="205"/>
      <c r="I232" s="205"/>
      <c r="J232" s="475">
        <f t="shared" si="46"/>
        <v>0</v>
      </c>
      <c r="K232" s="427"/>
      <c r="N232" s="622"/>
    </row>
    <row r="233" spans="1:14" s="418" customFormat="1" ht="44.25" customHeight="1">
      <c r="A233" s="424" t="s">
        <v>145</v>
      </c>
      <c r="B233" s="644" t="s">
        <v>844</v>
      </c>
      <c r="C233" s="380" t="s">
        <v>69</v>
      </c>
      <c r="D233" s="407">
        <f t="shared" ref="D233" si="47">F233</f>
        <v>61.521000000000015</v>
      </c>
      <c r="E233" s="407"/>
      <c r="F233" s="407">
        <f>sn!F82</f>
        <v>61.521000000000015</v>
      </c>
      <c r="G233" s="442">
        <f t="shared" ref="G233" si="48">H233+I233</f>
        <v>9</v>
      </c>
      <c r="H233" s="430"/>
      <c r="I233" s="430">
        <v>9</v>
      </c>
      <c r="J233" s="530">
        <f t="shared" si="46"/>
        <v>14.629151021602377</v>
      </c>
      <c r="K233" s="408"/>
      <c r="N233" s="626"/>
    </row>
    <row r="234" spans="1:14" s="409" customFormat="1" ht="47.25" customHeight="1">
      <c r="A234" s="424" t="s">
        <v>15</v>
      </c>
      <c r="B234" s="644" t="s">
        <v>759</v>
      </c>
      <c r="C234" s="392"/>
      <c r="D234" s="407">
        <f t="shared" si="44"/>
        <v>242.44799999999998</v>
      </c>
      <c r="E234" s="407"/>
      <c r="F234" s="407">
        <f>sn!F84</f>
        <v>242.44799999999998</v>
      </c>
      <c r="G234" s="196">
        <f t="shared" si="45"/>
        <v>0</v>
      </c>
      <c r="H234" s="430"/>
      <c r="I234" s="430"/>
      <c r="J234" s="475">
        <f t="shared" si="46"/>
        <v>0</v>
      </c>
      <c r="K234" s="408"/>
      <c r="N234" s="622"/>
    </row>
    <row r="235" spans="1:14" s="409" customFormat="1" ht="31.5">
      <c r="A235" s="426">
        <v>1</v>
      </c>
      <c r="B235" s="639" t="s">
        <v>847</v>
      </c>
      <c r="C235" s="758" t="s">
        <v>68</v>
      </c>
      <c r="D235" s="205">
        <f t="shared" si="44"/>
        <v>148.6</v>
      </c>
      <c r="E235" s="205"/>
      <c r="F235" s="205">
        <f>sn!F85</f>
        <v>148.6</v>
      </c>
      <c r="G235" s="196">
        <f t="shared" si="45"/>
        <v>0</v>
      </c>
      <c r="H235" s="205"/>
      <c r="I235" s="205"/>
      <c r="J235" s="475">
        <f t="shared" si="46"/>
        <v>0</v>
      </c>
      <c r="K235" s="427"/>
      <c r="N235" s="622"/>
    </row>
    <row r="236" spans="1:14" s="409" customFormat="1" ht="31.5">
      <c r="A236" s="426">
        <v>2</v>
      </c>
      <c r="B236" s="639" t="s">
        <v>845</v>
      </c>
      <c r="C236" s="759"/>
      <c r="D236" s="205">
        <f t="shared" si="44"/>
        <v>51.847999999999999</v>
      </c>
      <c r="E236" s="205"/>
      <c r="F236" s="205">
        <f>sn!F86</f>
        <v>51.847999999999999</v>
      </c>
      <c r="G236" s="196">
        <f t="shared" si="45"/>
        <v>0</v>
      </c>
      <c r="H236" s="205"/>
      <c r="I236" s="205"/>
      <c r="J236" s="475">
        <f t="shared" si="46"/>
        <v>0</v>
      </c>
      <c r="K236" s="427"/>
      <c r="N236" s="622"/>
    </row>
    <row r="237" spans="1:14" s="409" customFormat="1" ht="47.25" customHeight="1">
      <c r="A237" s="426">
        <v>3</v>
      </c>
      <c r="B237" s="643" t="s">
        <v>846</v>
      </c>
      <c r="C237" s="186" t="s">
        <v>801</v>
      </c>
      <c r="D237" s="205">
        <f t="shared" si="44"/>
        <v>42</v>
      </c>
      <c r="E237" s="205"/>
      <c r="F237" s="205">
        <f>sn!F87</f>
        <v>42</v>
      </c>
      <c r="G237" s="196">
        <f t="shared" si="45"/>
        <v>0</v>
      </c>
      <c r="H237" s="205"/>
      <c r="I237" s="205"/>
      <c r="J237" s="475">
        <f t="shared" si="46"/>
        <v>0</v>
      </c>
      <c r="K237" s="427"/>
      <c r="N237" s="622"/>
    </row>
    <row r="238" spans="1:14" ht="15.75">
      <c r="A238" s="466" t="s">
        <v>770</v>
      </c>
      <c r="B238" s="754" t="s">
        <v>771</v>
      </c>
      <c r="C238" s="755"/>
      <c r="D238" s="467">
        <f t="shared" ref="D238:I238" si="49">D239+D241+D267+D279+D286+D287+D288+D289</f>
        <v>39990</v>
      </c>
      <c r="E238" s="467">
        <f t="shared" si="49"/>
        <v>39990</v>
      </c>
      <c r="F238" s="467">
        <f t="shared" si="49"/>
        <v>0</v>
      </c>
      <c r="G238" s="467">
        <f t="shared" si="49"/>
        <v>272.61900000000003</v>
      </c>
      <c r="H238" s="467">
        <f t="shared" si="49"/>
        <v>272.61900000000003</v>
      </c>
      <c r="I238" s="467">
        <f t="shared" si="49"/>
        <v>0</v>
      </c>
      <c r="J238" s="530">
        <f t="shared" si="46"/>
        <v>0.68171792948237064</v>
      </c>
      <c r="K238" s="468"/>
    </row>
    <row r="239" spans="1:14" s="418" customFormat="1" ht="31.5">
      <c r="A239" s="428" t="s">
        <v>3</v>
      </c>
      <c r="B239" s="429" t="s">
        <v>745</v>
      </c>
      <c r="C239" s="415"/>
      <c r="D239" s="430">
        <f>D240</f>
        <v>3679</v>
      </c>
      <c r="E239" s="430">
        <f>E240</f>
        <v>3679</v>
      </c>
      <c r="F239" s="430">
        <f t="shared" ref="F239:I239" si="50">F240</f>
        <v>0</v>
      </c>
      <c r="G239" s="196">
        <f t="shared" si="45"/>
        <v>0</v>
      </c>
      <c r="H239" s="430">
        <f t="shared" si="50"/>
        <v>0</v>
      </c>
      <c r="I239" s="430">
        <f t="shared" si="50"/>
        <v>0</v>
      </c>
      <c r="J239" s="475">
        <f t="shared" si="46"/>
        <v>0</v>
      </c>
      <c r="K239" s="431"/>
      <c r="N239" s="626"/>
    </row>
    <row r="240" spans="1:14" s="409" customFormat="1" ht="15.75">
      <c r="A240" s="419" t="s">
        <v>57</v>
      </c>
      <c r="B240" s="432" t="s">
        <v>68</v>
      </c>
      <c r="C240" s="415" t="s">
        <v>68</v>
      </c>
      <c r="D240" s="205">
        <f>E240</f>
        <v>3679</v>
      </c>
      <c r="E240" s="205">
        <v>3679</v>
      </c>
      <c r="F240" s="205"/>
      <c r="G240" s="196">
        <f t="shared" si="45"/>
        <v>0</v>
      </c>
      <c r="H240" s="205"/>
      <c r="I240" s="205"/>
      <c r="J240" s="475">
        <f t="shared" si="46"/>
        <v>0</v>
      </c>
      <c r="K240" s="427"/>
      <c r="N240" s="622"/>
    </row>
    <row r="241" spans="1:20" s="409" customFormat="1" ht="42.75">
      <c r="A241" s="413" t="s">
        <v>5</v>
      </c>
      <c r="B241" s="644" t="s">
        <v>746</v>
      </c>
      <c r="C241" s="415"/>
      <c r="D241" s="430">
        <f>D242+D254</f>
        <v>23032</v>
      </c>
      <c r="E241" s="430">
        <f>E242+E254</f>
        <v>23032</v>
      </c>
      <c r="F241" s="430">
        <f t="shared" ref="F241:I241" si="51">F242+F254</f>
        <v>0</v>
      </c>
      <c r="G241" s="430">
        <f t="shared" si="45"/>
        <v>56.55</v>
      </c>
      <c r="H241" s="430">
        <f t="shared" si="51"/>
        <v>56.55</v>
      </c>
      <c r="I241" s="430">
        <f t="shared" si="51"/>
        <v>0</v>
      </c>
      <c r="J241" s="475">
        <f t="shared" si="46"/>
        <v>0.2455279610976033</v>
      </c>
      <c r="K241" s="431"/>
      <c r="N241" s="622"/>
    </row>
    <row r="242" spans="1:20" s="437" customFormat="1" ht="27">
      <c r="A242" s="433">
        <v>1</v>
      </c>
      <c r="B242" s="470" t="s">
        <v>837</v>
      </c>
      <c r="C242" s="434"/>
      <c r="D242" s="435">
        <f>SUM(D243:D253)</f>
        <v>2758.8</v>
      </c>
      <c r="E242" s="435">
        <f>SUM(E243:E253)</f>
        <v>2758.8</v>
      </c>
      <c r="F242" s="435">
        <f t="shared" ref="F242:I242" si="52">SUM(F243:F253)</f>
        <v>0</v>
      </c>
      <c r="G242" s="435">
        <f t="shared" si="45"/>
        <v>56.55</v>
      </c>
      <c r="H242" s="435">
        <f t="shared" si="52"/>
        <v>56.55</v>
      </c>
      <c r="I242" s="435">
        <f t="shared" si="52"/>
        <v>0</v>
      </c>
      <c r="J242" s="475">
        <f t="shared" si="46"/>
        <v>2.0498042627229229</v>
      </c>
      <c r="K242" s="436"/>
      <c r="N242" s="628"/>
    </row>
    <row r="243" spans="1:20" s="409" customFormat="1" ht="15.75">
      <c r="A243" s="426">
        <v>1</v>
      </c>
      <c r="B243" s="410" t="s">
        <v>62</v>
      </c>
      <c r="C243" s="411" t="s">
        <v>62</v>
      </c>
      <c r="D243" s="205">
        <f>E243</f>
        <v>303.04999999999995</v>
      </c>
      <c r="E243" s="205">
        <f>29*10.45</f>
        <v>303.04999999999995</v>
      </c>
      <c r="F243" s="205"/>
      <c r="G243" s="196">
        <f t="shared" si="45"/>
        <v>0</v>
      </c>
      <c r="H243" s="205"/>
      <c r="I243" s="205"/>
      <c r="J243" s="475">
        <f t="shared" si="46"/>
        <v>0</v>
      </c>
      <c r="K243" s="427"/>
      <c r="N243" s="622"/>
    </row>
    <row r="244" spans="1:20" s="409" customFormat="1" ht="15.75">
      <c r="A244" s="426">
        <v>2</v>
      </c>
      <c r="B244" s="410" t="s">
        <v>51</v>
      </c>
      <c r="C244" s="411" t="s">
        <v>51</v>
      </c>
      <c r="D244" s="205">
        <f t="shared" ref="D244:D253" si="53">E244</f>
        <v>303.04999999999995</v>
      </c>
      <c r="E244" s="205">
        <f>10.45*29</f>
        <v>303.04999999999995</v>
      </c>
      <c r="F244" s="205"/>
      <c r="G244" s="196">
        <f t="shared" si="45"/>
        <v>0</v>
      </c>
      <c r="H244" s="205"/>
      <c r="I244" s="205"/>
      <c r="J244" s="475">
        <f t="shared" si="46"/>
        <v>0</v>
      </c>
      <c r="K244" s="427"/>
      <c r="N244" s="622"/>
    </row>
    <row r="245" spans="1:20" s="409" customFormat="1" ht="15.75">
      <c r="A245" s="426">
        <v>3</v>
      </c>
      <c r="B245" s="410" t="s">
        <v>42</v>
      </c>
      <c r="C245" s="411" t="s">
        <v>42</v>
      </c>
      <c r="D245" s="205">
        <f t="shared" si="53"/>
        <v>365.75</v>
      </c>
      <c r="E245" s="205">
        <f>35*10.45</f>
        <v>365.75</v>
      </c>
      <c r="F245" s="205"/>
      <c r="G245" s="196">
        <f t="shared" si="45"/>
        <v>0</v>
      </c>
      <c r="H245" s="205"/>
      <c r="I245" s="205"/>
      <c r="J245" s="475">
        <f t="shared" si="46"/>
        <v>0</v>
      </c>
      <c r="K245" s="427"/>
      <c r="N245" s="622"/>
    </row>
    <row r="246" spans="1:20" s="409" customFormat="1" ht="15.75">
      <c r="A246" s="426">
        <v>4</v>
      </c>
      <c r="B246" s="410" t="s">
        <v>63</v>
      </c>
      <c r="C246" s="411" t="s">
        <v>63</v>
      </c>
      <c r="D246" s="205">
        <f t="shared" si="53"/>
        <v>261.25</v>
      </c>
      <c r="E246" s="205">
        <f>10.45*25</f>
        <v>261.25</v>
      </c>
      <c r="F246" s="205"/>
      <c r="G246" s="196">
        <f t="shared" si="45"/>
        <v>0</v>
      </c>
      <c r="H246" s="205"/>
      <c r="I246" s="205"/>
      <c r="J246" s="475">
        <f t="shared" si="46"/>
        <v>0</v>
      </c>
      <c r="K246" s="427"/>
      <c r="N246" s="622"/>
    </row>
    <row r="247" spans="1:20" s="409" customFormat="1" ht="15.75">
      <c r="A247" s="426">
        <v>5</v>
      </c>
      <c r="B247" s="410" t="s">
        <v>52</v>
      </c>
      <c r="C247" s="411" t="s">
        <v>52</v>
      </c>
      <c r="D247" s="205">
        <f t="shared" si="53"/>
        <v>334.4</v>
      </c>
      <c r="E247" s="205">
        <f>10.45*32</f>
        <v>334.4</v>
      </c>
      <c r="F247" s="205"/>
      <c r="G247" s="196">
        <f t="shared" si="45"/>
        <v>0</v>
      </c>
      <c r="H247" s="205"/>
      <c r="I247" s="205"/>
      <c r="J247" s="475">
        <f t="shared" si="46"/>
        <v>0</v>
      </c>
      <c r="K247" s="427"/>
      <c r="N247" s="622"/>
    </row>
    <row r="248" spans="1:20" s="409" customFormat="1" ht="15.75">
      <c r="A248" s="426">
        <v>6</v>
      </c>
      <c r="B248" s="410" t="s">
        <v>45</v>
      </c>
      <c r="C248" s="411" t="s">
        <v>45</v>
      </c>
      <c r="D248" s="205">
        <f t="shared" si="53"/>
        <v>125.39999999999999</v>
      </c>
      <c r="E248" s="205">
        <f>10.45*12</f>
        <v>125.39999999999999</v>
      </c>
      <c r="F248" s="205"/>
      <c r="G248" s="196">
        <f t="shared" si="45"/>
        <v>0</v>
      </c>
      <c r="H248" s="205"/>
      <c r="I248" s="205"/>
      <c r="J248" s="475">
        <f t="shared" si="46"/>
        <v>0</v>
      </c>
      <c r="K248" s="427"/>
      <c r="N248" s="622"/>
    </row>
    <row r="249" spans="1:20" s="409" customFormat="1" ht="15.75">
      <c r="A249" s="426">
        <v>7</v>
      </c>
      <c r="B249" s="410" t="s">
        <v>46</v>
      </c>
      <c r="C249" s="411" t="s">
        <v>46</v>
      </c>
      <c r="D249" s="205">
        <f t="shared" si="53"/>
        <v>313.5</v>
      </c>
      <c r="E249" s="205">
        <f>10.45*30</f>
        <v>313.5</v>
      </c>
      <c r="F249" s="205"/>
      <c r="G249" s="196">
        <f t="shared" si="45"/>
        <v>0</v>
      </c>
      <c r="H249" s="205"/>
      <c r="I249" s="205"/>
      <c r="J249" s="475">
        <f t="shared" si="46"/>
        <v>0</v>
      </c>
      <c r="K249" s="427"/>
      <c r="N249" s="622"/>
    </row>
    <row r="250" spans="1:20" s="409" customFormat="1" ht="15.75">
      <c r="A250" s="426">
        <v>8</v>
      </c>
      <c r="B250" s="410" t="s">
        <v>64</v>
      </c>
      <c r="C250" s="411" t="s">
        <v>64</v>
      </c>
      <c r="D250" s="205">
        <f t="shared" si="53"/>
        <v>209</v>
      </c>
      <c r="E250" s="205">
        <f>10.45*20</f>
        <v>209</v>
      </c>
      <c r="F250" s="205"/>
      <c r="G250" s="196">
        <f t="shared" si="45"/>
        <v>0</v>
      </c>
      <c r="H250" s="205"/>
      <c r="I250" s="205"/>
      <c r="J250" s="475">
        <f t="shared" si="46"/>
        <v>0</v>
      </c>
      <c r="K250" s="427"/>
      <c r="N250" s="622"/>
    </row>
    <row r="251" spans="1:20" s="409" customFormat="1" ht="15.75">
      <c r="A251" s="426">
        <v>9</v>
      </c>
      <c r="B251" s="410" t="s">
        <v>65</v>
      </c>
      <c r="C251" s="411" t="s">
        <v>65</v>
      </c>
      <c r="D251" s="205">
        <f t="shared" si="53"/>
        <v>146.29999999999998</v>
      </c>
      <c r="E251" s="205">
        <f>10.45*14</f>
        <v>146.29999999999998</v>
      </c>
      <c r="F251" s="205"/>
      <c r="G251" s="196">
        <f t="shared" si="45"/>
        <v>0</v>
      </c>
      <c r="H251" s="205"/>
      <c r="I251" s="205"/>
      <c r="J251" s="475">
        <f t="shared" si="46"/>
        <v>0</v>
      </c>
      <c r="K251" s="427"/>
      <c r="N251" s="622"/>
    </row>
    <row r="252" spans="1:20" s="409" customFormat="1" ht="15.75">
      <c r="A252" s="426">
        <v>10</v>
      </c>
      <c r="B252" s="410" t="s">
        <v>66</v>
      </c>
      <c r="C252" s="411" t="s">
        <v>66</v>
      </c>
      <c r="D252" s="205">
        <f t="shared" si="53"/>
        <v>167.2</v>
      </c>
      <c r="E252" s="205">
        <f>10.45*16</f>
        <v>167.2</v>
      </c>
      <c r="F252" s="205"/>
      <c r="G252" s="196">
        <f t="shared" si="45"/>
        <v>0</v>
      </c>
      <c r="H252" s="205"/>
      <c r="I252" s="205"/>
      <c r="J252" s="475">
        <f t="shared" si="46"/>
        <v>0</v>
      </c>
      <c r="K252" s="427"/>
      <c r="N252" s="622"/>
    </row>
    <row r="253" spans="1:20" s="409" customFormat="1" ht="15.75">
      <c r="A253" s="426">
        <v>11</v>
      </c>
      <c r="B253" s="410" t="s">
        <v>44</v>
      </c>
      <c r="C253" s="411" t="s">
        <v>44</v>
      </c>
      <c r="D253" s="205">
        <f t="shared" si="53"/>
        <v>229.89999999999998</v>
      </c>
      <c r="E253" s="205">
        <f>10.45*22</f>
        <v>229.89999999999998</v>
      </c>
      <c r="F253" s="205"/>
      <c r="G253" s="196">
        <f t="shared" si="45"/>
        <v>56.55</v>
      </c>
      <c r="H253" s="205">
        <v>56.55</v>
      </c>
      <c r="I253" s="205"/>
      <c r="J253" s="475">
        <f t="shared" si="46"/>
        <v>24.597651152675077</v>
      </c>
      <c r="K253" s="427"/>
      <c r="M253" s="629"/>
      <c r="N253" s="630"/>
      <c r="O253" s="629"/>
      <c r="P253" s="629"/>
      <c r="Q253" s="629"/>
      <c r="R253" s="629"/>
      <c r="S253" s="629"/>
      <c r="T253" s="629"/>
    </row>
    <row r="254" spans="1:20" s="437" customFormat="1" ht="40.5">
      <c r="A254" s="433">
        <v>2</v>
      </c>
      <c r="B254" s="470" t="s">
        <v>838</v>
      </c>
      <c r="C254" s="434"/>
      <c r="D254" s="435">
        <f>SUM(D255:D266)</f>
        <v>20273.2</v>
      </c>
      <c r="E254" s="435">
        <f>SUM(E255:E266)</f>
        <v>20273.2</v>
      </c>
      <c r="F254" s="435">
        <f t="shared" ref="F254:I254" si="54">SUM(F255:F266)</f>
        <v>0</v>
      </c>
      <c r="G254" s="435">
        <f t="shared" si="54"/>
        <v>0</v>
      </c>
      <c r="H254" s="435">
        <f t="shared" si="54"/>
        <v>0</v>
      </c>
      <c r="I254" s="435">
        <f t="shared" si="54"/>
        <v>0</v>
      </c>
      <c r="J254" s="475">
        <f t="shared" si="46"/>
        <v>0</v>
      </c>
      <c r="K254" s="436"/>
      <c r="M254" s="631"/>
      <c r="N254" s="632"/>
      <c r="O254" s="633"/>
      <c r="P254" s="631"/>
      <c r="Q254" s="631"/>
      <c r="R254" s="633"/>
      <c r="S254" s="631"/>
      <c r="T254" s="631"/>
    </row>
    <row r="255" spans="1:20" s="409" customFormat="1" ht="15.75">
      <c r="A255" s="419" t="s">
        <v>36</v>
      </c>
      <c r="B255" s="432" t="s">
        <v>424</v>
      </c>
      <c r="C255" s="415" t="s">
        <v>750</v>
      </c>
      <c r="D255" s="205">
        <f>E255</f>
        <v>6412</v>
      </c>
      <c r="E255" s="596">
        <f>3701+2711</f>
        <v>6412</v>
      </c>
      <c r="F255" s="205"/>
      <c r="G255" s="196">
        <f t="shared" si="45"/>
        <v>0</v>
      </c>
      <c r="H255" s="205"/>
      <c r="I255" s="205"/>
      <c r="J255" s="475">
        <f t="shared" si="46"/>
        <v>0</v>
      </c>
      <c r="K255" s="427"/>
      <c r="L255" s="409" t="s">
        <v>821</v>
      </c>
      <c r="M255" s="629"/>
      <c r="N255" s="630"/>
      <c r="O255" s="629"/>
      <c r="P255" s="629"/>
      <c r="Q255" s="629"/>
      <c r="R255" s="634"/>
      <c r="S255" s="629"/>
      <c r="T255" s="629"/>
    </row>
    <row r="256" spans="1:20" s="409" customFormat="1" ht="15.75">
      <c r="A256" s="426">
        <v>1</v>
      </c>
      <c r="B256" s="410" t="s">
        <v>62</v>
      </c>
      <c r="C256" s="411" t="s">
        <v>62</v>
      </c>
      <c r="D256" s="205">
        <f>E256</f>
        <v>1300.33</v>
      </c>
      <c r="E256" s="596">
        <f>718+582.33</f>
        <v>1300.33</v>
      </c>
      <c r="F256" s="205"/>
      <c r="G256" s="196">
        <f t="shared" si="45"/>
        <v>0</v>
      </c>
      <c r="H256" s="205"/>
      <c r="I256" s="205"/>
      <c r="J256" s="475">
        <f t="shared" si="46"/>
        <v>0</v>
      </c>
      <c r="K256" s="427"/>
      <c r="L256" s="409" t="s">
        <v>821</v>
      </c>
      <c r="M256" s="629"/>
      <c r="N256" s="635"/>
      <c r="O256" s="636"/>
      <c r="P256" s="637"/>
      <c r="Q256" s="636"/>
      <c r="R256" s="638"/>
      <c r="S256" s="629"/>
      <c r="T256" s="629"/>
    </row>
    <row r="257" spans="1:20" s="409" customFormat="1" ht="15.75">
      <c r="A257" s="426">
        <v>2</v>
      </c>
      <c r="B257" s="410" t="s">
        <v>51</v>
      </c>
      <c r="C257" s="411" t="s">
        <v>51</v>
      </c>
      <c r="D257" s="205">
        <f t="shared" ref="D257:D266" si="55">E257</f>
        <v>1502.9</v>
      </c>
      <c r="E257" s="596">
        <f>779+723.9</f>
        <v>1502.9</v>
      </c>
      <c r="F257" s="205"/>
      <c r="G257" s="196">
        <f t="shared" si="45"/>
        <v>0</v>
      </c>
      <c r="H257" s="205"/>
      <c r="I257" s="205"/>
      <c r="J257" s="475">
        <f t="shared" si="46"/>
        <v>0</v>
      </c>
      <c r="K257" s="427"/>
      <c r="L257" s="409" t="s">
        <v>821</v>
      </c>
      <c r="M257" s="629"/>
      <c r="N257" s="635"/>
      <c r="O257" s="636"/>
      <c r="P257" s="637"/>
      <c r="Q257" s="636"/>
      <c r="R257" s="638"/>
      <c r="S257" s="629"/>
      <c r="T257" s="629"/>
    </row>
    <row r="258" spans="1:20" s="409" customFormat="1" ht="15.75">
      <c r="A258" s="426">
        <v>3</v>
      </c>
      <c r="B258" s="410" t="s">
        <v>42</v>
      </c>
      <c r="C258" s="411" t="s">
        <v>42</v>
      </c>
      <c r="D258" s="205">
        <f t="shared" si="55"/>
        <v>1486.7</v>
      </c>
      <c r="E258" s="596">
        <f>727+759.7</f>
        <v>1486.7</v>
      </c>
      <c r="F258" s="205"/>
      <c r="G258" s="196">
        <f t="shared" si="45"/>
        <v>0</v>
      </c>
      <c r="H258" s="205"/>
      <c r="I258" s="205"/>
      <c r="J258" s="475">
        <f t="shared" si="46"/>
        <v>0</v>
      </c>
      <c r="K258" s="427"/>
      <c r="L258" s="409" t="s">
        <v>821</v>
      </c>
      <c r="M258" s="629"/>
      <c r="N258" s="635"/>
      <c r="O258" s="636"/>
      <c r="P258" s="637"/>
      <c r="Q258" s="636"/>
      <c r="R258" s="638"/>
      <c r="S258" s="629"/>
      <c r="T258" s="629"/>
    </row>
    <row r="259" spans="1:20" s="409" customFormat="1" ht="15.75">
      <c r="A259" s="426">
        <v>4</v>
      </c>
      <c r="B259" s="410" t="s">
        <v>63</v>
      </c>
      <c r="C259" s="411" t="s">
        <v>63</v>
      </c>
      <c r="D259" s="205">
        <f t="shared" si="55"/>
        <v>1412.6100000000001</v>
      </c>
      <c r="E259" s="596">
        <f>697+715.61</f>
        <v>1412.6100000000001</v>
      </c>
      <c r="F259" s="205"/>
      <c r="G259" s="196">
        <f t="shared" si="45"/>
        <v>0</v>
      </c>
      <c r="H259" s="205"/>
      <c r="I259" s="205"/>
      <c r="J259" s="475">
        <f t="shared" si="46"/>
        <v>0</v>
      </c>
      <c r="K259" s="427"/>
      <c r="L259" s="409" t="s">
        <v>821</v>
      </c>
      <c r="M259" s="629"/>
      <c r="N259" s="635"/>
      <c r="O259" s="636"/>
      <c r="P259" s="637"/>
      <c r="Q259" s="636"/>
      <c r="R259" s="638"/>
      <c r="S259" s="629"/>
      <c r="T259" s="629"/>
    </row>
    <row r="260" spans="1:20" s="409" customFormat="1" ht="15.75">
      <c r="A260" s="426">
        <v>5</v>
      </c>
      <c r="B260" s="410" t="s">
        <v>52</v>
      </c>
      <c r="C260" s="411" t="s">
        <v>52</v>
      </c>
      <c r="D260" s="205">
        <f t="shared" si="55"/>
        <v>1196.0900000000001</v>
      </c>
      <c r="E260" s="596">
        <f>681+515.09</f>
        <v>1196.0900000000001</v>
      </c>
      <c r="F260" s="205"/>
      <c r="G260" s="196">
        <f t="shared" si="45"/>
        <v>0</v>
      </c>
      <c r="H260" s="205"/>
      <c r="I260" s="205"/>
      <c r="J260" s="475">
        <f t="shared" ref="J260:J293" si="56">G260/D260*100</f>
        <v>0</v>
      </c>
      <c r="K260" s="427"/>
      <c r="L260" s="409" t="s">
        <v>821</v>
      </c>
      <c r="M260" s="629"/>
      <c r="N260" s="635"/>
      <c r="O260" s="636"/>
      <c r="P260" s="637"/>
      <c r="Q260" s="636"/>
      <c r="R260" s="638"/>
      <c r="S260" s="629"/>
      <c r="T260" s="629"/>
    </row>
    <row r="261" spans="1:20" ht="15.75">
      <c r="A261" s="147">
        <v>6</v>
      </c>
      <c r="B261" s="146" t="s">
        <v>45</v>
      </c>
      <c r="C261" s="161" t="s">
        <v>45</v>
      </c>
      <c r="D261" s="205">
        <f t="shared" si="55"/>
        <v>1140.98</v>
      </c>
      <c r="E261" s="596">
        <f>765+375.98</f>
        <v>1140.98</v>
      </c>
      <c r="F261" s="202"/>
      <c r="G261" s="196">
        <f t="shared" si="45"/>
        <v>0</v>
      </c>
      <c r="H261" s="205"/>
      <c r="I261" s="205"/>
      <c r="J261" s="475">
        <f t="shared" si="56"/>
        <v>0</v>
      </c>
      <c r="K261" s="148"/>
      <c r="L261" s="409" t="s">
        <v>821</v>
      </c>
      <c r="M261" s="629"/>
      <c r="N261" s="635"/>
      <c r="O261" s="636"/>
      <c r="P261" s="637"/>
      <c r="Q261" s="636"/>
      <c r="R261" s="638"/>
      <c r="S261" s="629"/>
      <c r="T261" s="629"/>
    </row>
    <row r="262" spans="1:20" ht="15.75">
      <c r="A262" s="147">
        <v>7</v>
      </c>
      <c r="B262" s="146" t="s">
        <v>46</v>
      </c>
      <c r="C262" s="161" t="s">
        <v>46</v>
      </c>
      <c r="D262" s="205">
        <f t="shared" si="55"/>
        <v>1381.27</v>
      </c>
      <c r="E262" s="596">
        <f>754+627.27</f>
        <v>1381.27</v>
      </c>
      <c r="F262" s="202"/>
      <c r="G262" s="196">
        <f t="shared" si="45"/>
        <v>0</v>
      </c>
      <c r="H262" s="205"/>
      <c r="I262" s="205"/>
      <c r="J262" s="475">
        <f t="shared" si="56"/>
        <v>0</v>
      </c>
      <c r="K262" s="148"/>
      <c r="L262" s="409" t="s">
        <v>821</v>
      </c>
      <c r="M262" s="629"/>
      <c r="N262" s="635"/>
      <c r="O262" s="636"/>
      <c r="P262" s="637"/>
      <c r="Q262" s="636"/>
      <c r="R262" s="638"/>
      <c r="S262" s="629"/>
      <c r="T262" s="629"/>
    </row>
    <row r="263" spans="1:20" ht="15.75">
      <c r="A263" s="147">
        <v>8</v>
      </c>
      <c r="B263" s="146" t="s">
        <v>64</v>
      </c>
      <c r="C263" s="161" t="s">
        <v>64</v>
      </c>
      <c r="D263" s="205">
        <f t="shared" si="55"/>
        <v>1001.76</v>
      </c>
      <c r="E263" s="596">
        <f>771+230.76</f>
        <v>1001.76</v>
      </c>
      <c r="F263" s="202"/>
      <c r="G263" s="196">
        <f t="shared" si="45"/>
        <v>0</v>
      </c>
      <c r="H263" s="205"/>
      <c r="I263" s="205"/>
      <c r="J263" s="475">
        <f t="shared" si="56"/>
        <v>0</v>
      </c>
      <c r="K263" s="148"/>
      <c r="L263" s="409" t="s">
        <v>821</v>
      </c>
      <c r="M263" s="629"/>
      <c r="N263" s="635"/>
      <c r="O263" s="636"/>
      <c r="P263" s="637"/>
      <c r="Q263" s="636"/>
      <c r="R263" s="638"/>
      <c r="S263" s="629"/>
      <c r="T263" s="629"/>
    </row>
    <row r="264" spans="1:20" ht="15.75">
      <c r="A264" s="147">
        <v>9</v>
      </c>
      <c r="B264" s="146" t="s">
        <v>65</v>
      </c>
      <c r="C264" s="161" t="s">
        <v>65</v>
      </c>
      <c r="D264" s="205">
        <f t="shared" si="55"/>
        <v>956.11</v>
      </c>
      <c r="E264" s="596">
        <f>679+277.11</f>
        <v>956.11</v>
      </c>
      <c r="F264" s="202"/>
      <c r="G264" s="196">
        <f t="shared" si="45"/>
        <v>0</v>
      </c>
      <c r="H264" s="205"/>
      <c r="I264" s="205"/>
      <c r="J264" s="475">
        <f t="shared" si="56"/>
        <v>0</v>
      </c>
      <c r="K264" s="148"/>
      <c r="L264" s="409" t="s">
        <v>821</v>
      </c>
      <c r="M264" s="629"/>
      <c r="N264" s="635"/>
      <c r="O264" s="636"/>
      <c r="P264" s="637"/>
      <c r="Q264" s="636"/>
      <c r="R264" s="638"/>
      <c r="S264" s="629"/>
      <c r="T264" s="629"/>
    </row>
    <row r="265" spans="1:20" ht="15.75">
      <c r="A265" s="147">
        <v>10</v>
      </c>
      <c r="B265" s="146" t="s">
        <v>66</v>
      </c>
      <c r="C265" s="161" t="s">
        <v>66</v>
      </c>
      <c r="D265" s="205">
        <f t="shared" si="55"/>
        <v>1193.1300000000001</v>
      </c>
      <c r="E265" s="596">
        <f>732+461.13</f>
        <v>1193.1300000000001</v>
      </c>
      <c r="F265" s="202"/>
      <c r="G265" s="196">
        <f t="shared" si="45"/>
        <v>0</v>
      </c>
      <c r="H265" s="205"/>
      <c r="I265" s="205"/>
      <c r="J265" s="475">
        <f t="shared" si="56"/>
        <v>0</v>
      </c>
      <c r="K265" s="148"/>
      <c r="L265" s="409" t="s">
        <v>821</v>
      </c>
      <c r="M265" s="629"/>
      <c r="N265" s="635"/>
      <c r="O265" s="636"/>
      <c r="P265" s="637"/>
      <c r="Q265" s="636"/>
      <c r="R265" s="638"/>
      <c r="S265" s="629"/>
      <c r="T265" s="629"/>
    </row>
    <row r="266" spans="1:20" ht="15.75">
      <c r="A266" s="147">
        <v>11</v>
      </c>
      <c r="B266" s="146" t="s">
        <v>44</v>
      </c>
      <c r="C266" s="161" t="s">
        <v>44</v>
      </c>
      <c r="D266" s="205">
        <f t="shared" si="55"/>
        <v>1289.3200000000002</v>
      </c>
      <c r="E266" s="596">
        <f>751+538.32</f>
        <v>1289.3200000000002</v>
      </c>
      <c r="F266" s="202"/>
      <c r="G266" s="196">
        <f t="shared" si="45"/>
        <v>0</v>
      </c>
      <c r="H266" s="205"/>
      <c r="I266" s="205"/>
      <c r="J266" s="475">
        <f t="shared" si="56"/>
        <v>0</v>
      </c>
      <c r="K266" s="148"/>
      <c r="L266" s="409" t="s">
        <v>821</v>
      </c>
      <c r="M266" s="629"/>
      <c r="N266" s="635"/>
      <c r="O266" s="636"/>
      <c r="P266" s="637"/>
      <c r="Q266" s="636"/>
      <c r="R266" s="638"/>
      <c r="S266" s="629"/>
      <c r="T266" s="629"/>
    </row>
    <row r="267" spans="1:20" s="145" customFormat="1" ht="42.75">
      <c r="A267" s="142" t="s">
        <v>13</v>
      </c>
      <c r="B267" s="644" t="s">
        <v>839</v>
      </c>
      <c r="C267" s="183"/>
      <c r="D267" s="203">
        <f>SUM(D268:D278)</f>
        <v>3369</v>
      </c>
      <c r="E267" s="203">
        <f>SUM(E268:E278)</f>
        <v>3369</v>
      </c>
      <c r="F267" s="203">
        <f t="shared" ref="F267:I267" si="57">SUM(F268:F278)</f>
        <v>0</v>
      </c>
      <c r="G267" s="203">
        <f t="shared" si="57"/>
        <v>0</v>
      </c>
      <c r="H267" s="203">
        <f t="shared" si="57"/>
        <v>0</v>
      </c>
      <c r="I267" s="203">
        <f t="shared" si="57"/>
        <v>0</v>
      </c>
      <c r="J267" s="530">
        <f t="shared" si="56"/>
        <v>0</v>
      </c>
      <c r="K267" s="149"/>
      <c r="N267" s="623"/>
    </row>
    <row r="268" spans="1:20" ht="15.75">
      <c r="A268" s="147">
        <v>1</v>
      </c>
      <c r="B268" s="146" t="s">
        <v>62</v>
      </c>
      <c r="C268" s="161" t="s">
        <v>62</v>
      </c>
      <c r="D268" s="205">
        <f>E268</f>
        <v>297</v>
      </c>
      <c r="E268" s="202">
        <v>297</v>
      </c>
      <c r="F268" s="202"/>
      <c r="G268" s="196">
        <f t="shared" ref="G268:G293" si="58">H268+I268</f>
        <v>0</v>
      </c>
      <c r="H268" s="205"/>
      <c r="I268" s="205"/>
      <c r="J268" s="475">
        <f t="shared" si="56"/>
        <v>0</v>
      </c>
      <c r="K268" s="148"/>
    </row>
    <row r="269" spans="1:20" ht="15.75">
      <c r="A269" s="147">
        <v>2</v>
      </c>
      <c r="B269" s="146" t="s">
        <v>51</v>
      </c>
      <c r="C269" s="161" t="s">
        <v>51</v>
      </c>
      <c r="D269" s="205">
        <f t="shared" ref="D269:D278" si="59">E269</f>
        <v>331</v>
      </c>
      <c r="E269" s="202">
        <v>331</v>
      </c>
      <c r="F269" s="202"/>
      <c r="G269" s="196">
        <f t="shared" si="58"/>
        <v>0</v>
      </c>
      <c r="H269" s="205"/>
      <c r="I269" s="205"/>
      <c r="J269" s="475">
        <f t="shared" si="56"/>
        <v>0</v>
      </c>
      <c r="K269" s="148"/>
    </row>
    <row r="270" spans="1:20" ht="15.75">
      <c r="A270" s="147">
        <v>3</v>
      </c>
      <c r="B270" s="146" t="s">
        <v>42</v>
      </c>
      <c r="C270" s="161" t="s">
        <v>42</v>
      </c>
      <c r="D270" s="205">
        <f t="shared" si="59"/>
        <v>300</v>
      </c>
      <c r="E270" s="202">
        <v>300</v>
      </c>
      <c r="F270" s="202"/>
      <c r="G270" s="196">
        <f t="shared" si="58"/>
        <v>0</v>
      </c>
      <c r="H270" s="205"/>
      <c r="I270" s="205"/>
      <c r="J270" s="475">
        <f t="shared" si="56"/>
        <v>0</v>
      </c>
      <c r="K270" s="148"/>
    </row>
    <row r="271" spans="1:20" ht="15.75">
      <c r="A271" s="147">
        <v>4</v>
      </c>
      <c r="B271" s="146" t="s">
        <v>63</v>
      </c>
      <c r="C271" s="161" t="s">
        <v>63</v>
      </c>
      <c r="D271" s="205">
        <f t="shared" si="59"/>
        <v>292</v>
      </c>
      <c r="E271" s="202">
        <v>292</v>
      </c>
      <c r="F271" s="202"/>
      <c r="G271" s="196">
        <f t="shared" si="58"/>
        <v>0</v>
      </c>
      <c r="H271" s="205"/>
      <c r="I271" s="205"/>
      <c r="J271" s="475">
        <f t="shared" si="56"/>
        <v>0</v>
      </c>
      <c r="K271" s="148"/>
    </row>
    <row r="272" spans="1:20" ht="15.75">
      <c r="A272" s="147">
        <v>5</v>
      </c>
      <c r="B272" s="146" t="s">
        <v>52</v>
      </c>
      <c r="C272" s="161" t="s">
        <v>52</v>
      </c>
      <c r="D272" s="205">
        <f t="shared" si="59"/>
        <v>289</v>
      </c>
      <c r="E272" s="202">
        <v>289</v>
      </c>
      <c r="F272" s="202"/>
      <c r="G272" s="196">
        <f t="shared" si="58"/>
        <v>0</v>
      </c>
      <c r="H272" s="205"/>
      <c r="I272" s="205"/>
      <c r="J272" s="475">
        <f t="shared" si="56"/>
        <v>0</v>
      </c>
      <c r="K272" s="148"/>
    </row>
    <row r="273" spans="1:14" ht="15.75">
      <c r="A273" s="147">
        <v>6</v>
      </c>
      <c r="B273" s="146" t="s">
        <v>45</v>
      </c>
      <c r="C273" s="161" t="s">
        <v>45</v>
      </c>
      <c r="D273" s="205">
        <f t="shared" si="59"/>
        <v>328</v>
      </c>
      <c r="E273" s="202">
        <v>328</v>
      </c>
      <c r="F273" s="202"/>
      <c r="G273" s="196">
        <f t="shared" si="58"/>
        <v>0</v>
      </c>
      <c r="H273" s="205"/>
      <c r="I273" s="205"/>
      <c r="J273" s="475">
        <f t="shared" si="56"/>
        <v>0</v>
      </c>
      <c r="K273" s="148"/>
    </row>
    <row r="274" spans="1:14" ht="15.75">
      <c r="A274" s="147">
        <v>7</v>
      </c>
      <c r="B274" s="146" t="s">
        <v>46</v>
      </c>
      <c r="C274" s="161" t="s">
        <v>46</v>
      </c>
      <c r="D274" s="205">
        <f t="shared" si="59"/>
        <v>325</v>
      </c>
      <c r="E274" s="202">
        <v>325</v>
      </c>
      <c r="F274" s="202"/>
      <c r="G274" s="196">
        <f t="shared" si="58"/>
        <v>0</v>
      </c>
      <c r="H274" s="205"/>
      <c r="I274" s="205"/>
      <c r="J274" s="475">
        <f t="shared" si="56"/>
        <v>0</v>
      </c>
      <c r="K274" s="148"/>
    </row>
    <row r="275" spans="1:14" ht="15.75">
      <c r="A275" s="147">
        <v>8</v>
      </c>
      <c r="B275" s="146" t="s">
        <v>64</v>
      </c>
      <c r="C275" s="161" t="s">
        <v>64</v>
      </c>
      <c r="D275" s="205">
        <f t="shared" si="59"/>
        <v>311</v>
      </c>
      <c r="E275" s="202">
        <v>311</v>
      </c>
      <c r="F275" s="202"/>
      <c r="G275" s="196">
        <f t="shared" si="58"/>
        <v>0</v>
      </c>
      <c r="H275" s="205"/>
      <c r="I275" s="205"/>
      <c r="J275" s="475">
        <f t="shared" si="56"/>
        <v>0</v>
      </c>
      <c r="K275" s="148"/>
    </row>
    <row r="276" spans="1:14" ht="15.75">
      <c r="A276" s="147">
        <v>9</v>
      </c>
      <c r="B276" s="146" t="s">
        <v>65</v>
      </c>
      <c r="C276" s="161" t="s">
        <v>65</v>
      </c>
      <c r="D276" s="205">
        <f t="shared" si="59"/>
        <v>289</v>
      </c>
      <c r="E276" s="202">
        <v>289</v>
      </c>
      <c r="F276" s="202"/>
      <c r="G276" s="196">
        <f t="shared" si="58"/>
        <v>0</v>
      </c>
      <c r="H276" s="205"/>
      <c r="I276" s="205"/>
      <c r="J276" s="475">
        <f t="shared" si="56"/>
        <v>0</v>
      </c>
      <c r="K276" s="148"/>
    </row>
    <row r="277" spans="1:14" ht="15.75">
      <c r="A277" s="147">
        <v>10</v>
      </c>
      <c r="B277" s="146" t="s">
        <v>66</v>
      </c>
      <c r="C277" s="161" t="s">
        <v>66</v>
      </c>
      <c r="D277" s="205">
        <f t="shared" si="59"/>
        <v>301</v>
      </c>
      <c r="E277" s="202">
        <v>301</v>
      </c>
      <c r="F277" s="202"/>
      <c r="G277" s="196">
        <f t="shared" si="58"/>
        <v>0</v>
      </c>
      <c r="H277" s="205"/>
      <c r="I277" s="205"/>
      <c r="J277" s="475">
        <f t="shared" si="56"/>
        <v>0</v>
      </c>
      <c r="K277" s="148"/>
    </row>
    <row r="278" spans="1:14" ht="15.75">
      <c r="A278" s="147">
        <v>11</v>
      </c>
      <c r="B278" s="146" t="s">
        <v>44</v>
      </c>
      <c r="C278" s="161" t="s">
        <v>44</v>
      </c>
      <c r="D278" s="205">
        <f t="shared" si="59"/>
        <v>306</v>
      </c>
      <c r="E278" s="202">
        <v>306</v>
      </c>
      <c r="F278" s="202"/>
      <c r="G278" s="196">
        <f t="shared" si="58"/>
        <v>0</v>
      </c>
      <c r="H278" s="205"/>
      <c r="I278" s="205"/>
      <c r="J278" s="475">
        <f t="shared" si="56"/>
        <v>0</v>
      </c>
      <c r="K278" s="148"/>
    </row>
    <row r="279" spans="1:14" s="145" customFormat="1" ht="28.5">
      <c r="A279" s="151" t="s">
        <v>14</v>
      </c>
      <c r="B279" s="644" t="s">
        <v>748</v>
      </c>
      <c r="C279" s="183"/>
      <c r="D279" s="203">
        <f t="shared" ref="D279:I279" si="60">D280+D281+D285</f>
        <v>6755</v>
      </c>
      <c r="E279" s="203">
        <f t="shared" si="60"/>
        <v>6755</v>
      </c>
      <c r="F279" s="203">
        <f t="shared" si="60"/>
        <v>0</v>
      </c>
      <c r="G279" s="203">
        <f t="shared" si="60"/>
        <v>0</v>
      </c>
      <c r="H279" s="203">
        <f t="shared" si="60"/>
        <v>0</v>
      </c>
      <c r="I279" s="203">
        <f t="shared" si="60"/>
        <v>0</v>
      </c>
      <c r="J279" s="475">
        <f t="shared" si="56"/>
        <v>0</v>
      </c>
      <c r="K279" s="149"/>
      <c r="N279" s="623"/>
    </row>
    <row r="280" spans="1:14" s="188" customFormat="1" ht="55.5" customHeight="1">
      <c r="A280" s="184">
        <v>1</v>
      </c>
      <c r="B280" s="645" t="s">
        <v>840</v>
      </c>
      <c r="C280" s="160" t="s">
        <v>755</v>
      </c>
      <c r="D280" s="203">
        <f>E280</f>
        <v>413</v>
      </c>
      <c r="E280" s="203">
        <v>413</v>
      </c>
      <c r="F280" s="204"/>
      <c r="G280" s="204"/>
      <c r="H280" s="204"/>
      <c r="I280" s="204"/>
      <c r="J280" s="475">
        <f t="shared" si="56"/>
        <v>0</v>
      </c>
      <c r="K280" s="187"/>
      <c r="N280" s="625"/>
    </row>
    <row r="281" spans="1:14" s="188" customFormat="1" ht="47.25">
      <c r="A281" s="184">
        <v>2</v>
      </c>
      <c r="B281" s="185" t="s">
        <v>843</v>
      </c>
      <c r="C281" s="186"/>
      <c r="D281" s="204">
        <f>SUM(D282:D284)</f>
        <v>5737</v>
      </c>
      <c r="E281" s="204">
        <f>SUM(E282:E284)</f>
        <v>5737</v>
      </c>
      <c r="F281" s="204">
        <f t="shared" ref="F281:I281" si="61">SUM(F282:F283)</f>
        <v>0</v>
      </c>
      <c r="G281" s="204">
        <f t="shared" si="61"/>
        <v>0</v>
      </c>
      <c r="H281" s="204">
        <f t="shared" si="61"/>
        <v>0</v>
      </c>
      <c r="I281" s="204">
        <f t="shared" si="61"/>
        <v>0</v>
      </c>
      <c r="J281" s="475">
        <f t="shared" si="56"/>
        <v>0</v>
      </c>
      <c r="K281" s="187"/>
      <c r="N281" s="625"/>
    </row>
    <row r="282" spans="1:14" ht="24" customHeight="1">
      <c r="A282" s="150" t="s">
        <v>91</v>
      </c>
      <c r="B282" s="152" t="s">
        <v>424</v>
      </c>
      <c r="C282" s="160" t="s">
        <v>750</v>
      </c>
      <c r="D282" s="202">
        <f t="shared" ref="D282" si="62">E282</f>
        <v>1500</v>
      </c>
      <c r="E282" s="202">
        <v>1500</v>
      </c>
      <c r="F282" s="202"/>
      <c r="G282" s="196">
        <f t="shared" si="58"/>
        <v>0</v>
      </c>
      <c r="H282" s="202"/>
      <c r="I282" s="202"/>
      <c r="J282" s="475">
        <f t="shared" si="56"/>
        <v>0</v>
      </c>
      <c r="K282" s="148"/>
    </row>
    <row r="283" spans="1:14" ht="30">
      <c r="A283" s="150" t="s">
        <v>92</v>
      </c>
      <c r="B283" s="153" t="s">
        <v>40</v>
      </c>
      <c r="C283" s="162" t="s">
        <v>40</v>
      </c>
      <c r="D283" s="202">
        <f t="shared" ref="D283:D288" si="63">E283</f>
        <v>1500</v>
      </c>
      <c r="E283" s="202">
        <v>1500</v>
      </c>
      <c r="F283" s="202"/>
      <c r="G283" s="196">
        <f t="shared" si="58"/>
        <v>0</v>
      </c>
      <c r="H283" s="202"/>
      <c r="I283" s="202"/>
      <c r="J283" s="475">
        <f t="shared" si="56"/>
        <v>0</v>
      </c>
      <c r="K283" s="148"/>
    </row>
    <row r="284" spans="1:14" ht="15.75">
      <c r="A284" s="150" t="s">
        <v>95</v>
      </c>
      <c r="B284" s="153" t="s">
        <v>41</v>
      </c>
      <c r="C284" s="162" t="s">
        <v>146</v>
      </c>
      <c r="D284" s="202">
        <f t="shared" si="63"/>
        <v>2737</v>
      </c>
      <c r="E284" s="202">
        <v>2737</v>
      </c>
      <c r="F284" s="202"/>
      <c r="G284" s="196"/>
      <c r="H284" s="202"/>
      <c r="I284" s="202"/>
      <c r="J284" s="475"/>
      <c r="K284" s="148"/>
    </row>
    <row r="285" spans="1:14" s="188" customFormat="1" ht="45">
      <c r="A285" s="184">
        <v>3</v>
      </c>
      <c r="B285" s="648" t="s">
        <v>848</v>
      </c>
      <c r="C285" s="160" t="s">
        <v>68</v>
      </c>
      <c r="D285" s="203">
        <f t="shared" si="63"/>
        <v>605</v>
      </c>
      <c r="E285" s="203">
        <v>605</v>
      </c>
      <c r="F285" s="204"/>
      <c r="G285" s="204"/>
      <c r="H285" s="204"/>
      <c r="I285" s="204"/>
      <c r="J285" s="475">
        <f t="shared" si="56"/>
        <v>0</v>
      </c>
      <c r="K285" s="187"/>
      <c r="N285" s="625"/>
    </row>
    <row r="286" spans="1:14" s="145" customFormat="1" ht="42.75">
      <c r="A286" s="151" t="s">
        <v>145</v>
      </c>
      <c r="B286" s="649" t="s">
        <v>849</v>
      </c>
      <c r="C286" s="186" t="s">
        <v>801</v>
      </c>
      <c r="D286" s="203">
        <f t="shared" si="63"/>
        <v>464</v>
      </c>
      <c r="E286" s="203">
        <v>464</v>
      </c>
      <c r="F286" s="202"/>
      <c r="G286" s="196">
        <f t="shared" ref="G286" si="64">H286+I286</f>
        <v>138.44999999999999</v>
      </c>
      <c r="H286" s="202">
        <v>138.44999999999999</v>
      </c>
      <c r="I286" s="203"/>
      <c r="J286" s="475">
        <f t="shared" si="56"/>
        <v>29.838362068965512</v>
      </c>
      <c r="K286" s="149"/>
      <c r="N286" s="623"/>
    </row>
    <row r="287" spans="1:14" s="188" customFormat="1" ht="45">
      <c r="A287" s="184" t="s">
        <v>15</v>
      </c>
      <c r="B287" s="648" t="s">
        <v>844</v>
      </c>
      <c r="C287" s="186" t="s">
        <v>800</v>
      </c>
      <c r="D287" s="204">
        <f t="shared" si="63"/>
        <v>1280</v>
      </c>
      <c r="E287" s="204">
        <v>1280</v>
      </c>
      <c r="F287" s="204"/>
      <c r="G287" s="594">
        <f>H287+I287</f>
        <v>77.619</v>
      </c>
      <c r="H287" s="204">
        <v>77.619</v>
      </c>
      <c r="I287" s="204"/>
      <c r="J287" s="595">
        <f t="shared" si="56"/>
        <v>6.0639843749999995</v>
      </c>
      <c r="K287" s="187"/>
      <c r="N287" s="625"/>
    </row>
    <row r="288" spans="1:14" s="188" customFormat="1" ht="47.25">
      <c r="A288" s="184" t="s">
        <v>16</v>
      </c>
      <c r="B288" s="185" t="s">
        <v>850</v>
      </c>
      <c r="C288" s="186" t="s">
        <v>70</v>
      </c>
      <c r="D288" s="204">
        <f t="shared" si="63"/>
        <v>323</v>
      </c>
      <c r="E288" s="204">
        <v>323</v>
      </c>
      <c r="F288" s="204"/>
      <c r="G288" s="204"/>
      <c r="H288" s="204"/>
      <c r="I288" s="204"/>
      <c r="J288" s="595">
        <f t="shared" si="56"/>
        <v>0</v>
      </c>
      <c r="K288" s="187"/>
      <c r="N288" s="625"/>
    </row>
    <row r="289" spans="1:14" s="145" customFormat="1" ht="38.25">
      <c r="A289" s="151" t="s">
        <v>440</v>
      </c>
      <c r="B289" s="646" t="s">
        <v>759</v>
      </c>
      <c r="C289" s="183"/>
      <c r="D289" s="203">
        <f>D290+D291+D292</f>
        <v>1088</v>
      </c>
      <c r="E289" s="203">
        <f t="shared" ref="E289:I289" si="65">E290+E291+E292</f>
        <v>1088</v>
      </c>
      <c r="F289" s="203">
        <f t="shared" si="65"/>
        <v>0</v>
      </c>
      <c r="G289" s="203">
        <f t="shared" si="65"/>
        <v>0</v>
      </c>
      <c r="H289" s="203">
        <f t="shared" si="65"/>
        <v>0</v>
      </c>
      <c r="I289" s="203">
        <f t="shared" si="65"/>
        <v>0</v>
      </c>
      <c r="J289" s="475">
        <f t="shared" si="56"/>
        <v>0</v>
      </c>
      <c r="K289" s="149"/>
      <c r="N289" s="623"/>
    </row>
    <row r="290" spans="1:14" s="188" customFormat="1" ht="27">
      <c r="A290" s="184">
        <v>1</v>
      </c>
      <c r="B290" s="647" t="s">
        <v>851</v>
      </c>
      <c r="C290" s="160" t="s">
        <v>68</v>
      </c>
      <c r="D290" s="203">
        <f>E290</f>
        <v>706</v>
      </c>
      <c r="E290" s="203">
        <v>706</v>
      </c>
      <c r="F290" s="204"/>
      <c r="G290" s="204"/>
      <c r="H290" s="204"/>
      <c r="I290" s="204"/>
      <c r="J290" s="475">
        <f t="shared" si="56"/>
        <v>0</v>
      </c>
      <c r="K290" s="187"/>
      <c r="N290" s="625"/>
    </row>
    <row r="291" spans="1:14" s="188" customFormat="1" ht="40.5">
      <c r="A291" s="184">
        <v>2</v>
      </c>
      <c r="B291" s="647" t="s">
        <v>852</v>
      </c>
      <c r="C291" s="186" t="s">
        <v>801</v>
      </c>
      <c r="D291" s="203">
        <f t="shared" ref="D291" si="66">E291</f>
        <v>126</v>
      </c>
      <c r="E291" s="203">
        <v>126</v>
      </c>
      <c r="F291" s="204"/>
      <c r="G291" s="204"/>
      <c r="H291" s="204"/>
      <c r="I291" s="204"/>
      <c r="J291" s="475">
        <f t="shared" si="56"/>
        <v>0</v>
      </c>
      <c r="K291" s="187"/>
      <c r="N291" s="625"/>
    </row>
    <row r="292" spans="1:14" s="188" customFormat="1" ht="31.5">
      <c r="A292" s="184">
        <v>3</v>
      </c>
      <c r="B292" s="185" t="s">
        <v>853</v>
      </c>
      <c r="C292" s="186"/>
      <c r="D292" s="204">
        <f>SUM(D293:D304)</f>
        <v>256</v>
      </c>
      <c r="E292" s="204">
        <f t="shared" ref="E292" si="67">SUM(E293:E304)</f>
        <v>256</v>
      </c>
      <c r="F292" s="204">
        <f t="shared" ref="F292:I292" si="68">F293</f>
        <v>0</v>
      </c>
      <c r="G292" s="204">
        <f t="shared" si="68"/>
        <v>0</v>
      </c>
      <c r="H292" s="204">
        <f t="shared" si="68"/>
        <v>0</v>
      </c>
      <c r="I292" s="204">
        <f t="shared" si="68"/>
        <v>0</v>
      </c>
      <c r="J292" s="475">
        <f t="shared" si="56"/>
        <v>0</v>
      </c>
      <c r="K292" s="187"/>
      <c r="N292" s="625"/>
    </row>
    <row r="293" spans="1:14" ht="15.75">
      <c r="A293" s="650" t="s">
        <v>97</v>
      </c>
      <c r="B293" s="152" t="s">
        <v>799</v>
      </c>
      <c r="C293" s="160" t="s">
        <v>68</v>
      </c>
      <c r="D293" s="202">
        <f t="shared" ref="D293" si="69">E293</f>
        <v>15.2</v>
      </c>
      <c r="E293" s="596">
        <v>15.2</v>
      </c>
      <c r="F293" s="202"/>
      <c r="G293" s="196">
        <f t="shared" si="58"/>
        <v>0</v>
      </c>
      <c r="H293" s="202"/>
      <c r="I293" s="202"/>
      <c r="J293" s="475">
        <f t="shared" si="56"/>
        <v>0</v>
      </c>
      <c r="K293" s="148"/>
      <c r="L293" s="120" t="s">
        <v>821</v>
      </c>
    </row>
    <row r="294" spans="1:14" ht="15.75">
      <c r="A294" s="650" t="s">
        <v>98</v>
      </c>
      <c r="B294" s="146" t="s">
        <v>62</v>
      </c>
      <c r="C294" s="161" t="s">
        <v>62</v>
      </c>
      <c r="D294" s="202">
        <f>E294</f>
        <v>25.2</v>
      </c>
      <c r="E294" s="596">
        <v>25.2</v>
      </c>
      <c r="F294" s="202"/>
      <c r="G294" s="196"/>
      <c r="H294" s="202"/>
      <c r="I294" s="202"/>
      <c r="J294" s="475"/>
      <c r="K294" s="148"/>
      <c r="L294" s="120" t="s">
        <v>821</v>
      </c>
    </row>
    <row r="295" spans="1:14" ht="15.75">
      <c r="A295" s="650" t="s">
        <v>458</v>
      </c>
      <c r="B295" s="146" t="s">
        <v>51</v>
      </c>
      <c r="C295" s="161" t="s">
        <v>51</v>
      </c>
      <c r="D295" s="202">
        <f t="shared" ref="D295:D304" si="70">E295</f>
        <v>25.2</v>
      </c>
      <c r="E295" s="596">
        <v>25.2</v>
      </c>
      <c r="F295" s="202"/>
      <c r="G295" s="196"/>
      <c r="H295" s="202"/>
      <c r="I295" s="202"/>
      <c r="J295" s="475"/>
      <c r="K295" s="148"/>
      <c r="L295" s="120" t="s">
        <v>821</v>
      </c>
    </row>
    <row r="296" spans="1:14" ht="15.75">
      <c r="A296" s="650" t="s">
        <v>461</v>
      </c>
      <c r="B296" s="146" t="s">
        <v>42</v>
      </c>
      <c r="C296" s="161" t="s">
        <v>42</v>
      </c>
      <c r="D296" s="202">
        <f t="shared" si="70"/>
        <v>22.4</v>
      </c>
      <c r="E296" s="596">
        <v>22.4</v>
      </c>
      <c r="F296" s="202"/>
      <c r="G296" s="196"/>
      <c r="H296" s="202"/>
      <c r="I296" s="202"/>
      <c r="J296" s="475"/>
      <c r="K296" s="148"/>
      <c r="L296" s="120" t="s">
        <v>821</v>
      </c>
    </row>
    <row r="297" spans="1:14" ht="15.75">
      <c r="A297" s="650" t="s">
        <v>464</v>
      </c>
      <c r="B297" s="146" t="s">
        <v>63</v>
      </c>
      <c r="C297" s="161" t="s">
        <v>63</v>
      </c>
      <c r="D297" s="202">
        <f t="shared" si="70"/>
        <v>25.2</v>
      </c>
      <c r="E297" s="596">
        <v>25.2</v>
      </c>
      <c r="F297" s="202"/>
      <c r="G297" s="196"/>
      <c r="H297" s="202"/>
      <c r="I297" s="202"/>
      <c r="J297" s="475"/>
      <c r="K297" s="148"/>
      <c r="L297" s="120" t="s">
        <v>821</v>
      </c>
    </row>
    <row r="298" spans="1:14" ht="15.75">
      <c r="A298" s="650" t="s">
        <v>854</v>
      </c>
      <c r="B298" s="146" t="s">
        <v>52</v>
      </c>
      <c r="C298" s="161" t="s">
        <v>52</v>
      </c>
      <c r="D298" s="202">
        <f t="shared" si="70"/>
        <v>19.600000000000001</v>
      </c>
      <c r="E298" s="596">
        <v>19.600000000000001</v>
      </c>
      <c r="F298" s="202"/>
      <c r="G298" s="196"/>
      <c r="H298" s="202"/>
      <c r="I298" s="202"/>
      <c r="J298" s="475"/>
      <c r="K298" s="148"/>
      <c r="L298" s="120" t="s">
        <v>821</v>
      </c>
    </row>
    <row r="299" spans="1:14" ht="15.75">
      <c r="A299" s="650" t="s">
        <v>467</v>
      </c>
      <c r="B299" s="146" t="s">
        <v>45</v>
      </c>
      <c r="C299" s="161" t="s">
        <v>45</v>
      </c>
      <c r="D299" s="202">
        <f t="shared" si="70"/>
        <v>11.2</v>
      </c>
      <c r="E299" s="596">
        <v>11.2</v>
      </c>
      <c r="F299" s="202"/>
      <c r="G299" s="196"/>
      <c r="H299" s="202"/>
      <c r="I299" s="202"/>
      <c r="J299" s="475"/>
      <c r="K299" s="148"/>
      <c r="L299" s="120" t="s">
        <v>821</v>
      </c>
    </row>
    <row r="300" spans="1:14" ht="15.75">
      <c r="A300" s="650" t="s">
        <v>470</v>
      </c>
      <c r="B300" s="146" t="s">
        <v>46</v>
      </c>
      <c r="C300" s="161" t="s">
        <v>46</v>
      </c>
      <c r="D300" s="202">
        <f t="shared" si="70"/>
        <v>16.8</v>
      </c>
      <c r="E300" s="596">
        <v>16.8</v>
      </c>
      <c r="F300" s="202"/>
      <c r="G300" s="196"/>
      <c r="H300" s="202"/>
      <c r="I300" s="202"/>
      <c r="J300" s="475"/>
      <c r="K300" s="148"/>
      <c r="L300" s="120" t="s">
        <v>821</v>
      </c>
    </row>
    <row r="301" spans="1:14" ht="15.75">
      <c r="A301" s="650" t="s">
        <v>473</v>
      </c>
      <c r="B301" s="146" t="s">
        <v>64</v>
      </c>
      <c r="C301" s="161" t="s">
        <v>64</v>
      </c>
      <c r="D301" s="202">
        <f t="shared" si="70"/>
        <v>19.600000000000001</v>
      </c>
      <c r="E301" s="596">
        <v>19.600000000000001</v>
      </c>
      <c r="F301" s="202"/>
      <c r="G301" s="196"/>
      <c r="H301" s="202"/>
      <c r="I301" s="202"/>
      <c r="J301" s="475"/>
      <c r="K301" s="148"/>
      <c r="L301" s="120" t="s">
        <v>821</v>
      </c>
    </row>
    <row r="302" spans="1:14" ht="15.75">
      <c r="A302" s="650" t="s">
        <v>476</v>
      </c>
      <c r="B302" s="146" t="s">
        <v>65</v>
      </c>
      <c r="C302" s="161" t="s">
        <v>65</v>
      </c>
      <c r="D302" s="202">
        <f t="shared" si="70"/>
        <v>28</v>
      </c>
      <c r="E302" s="596">
        <v>28</v>
      </c>
      <c r="F302" s="202"/>
      <c r="G302" s="196"/>
      <c r="H302" s="202"/>
      <c r="I302" s="202"/>
      <c r="J302" s="475"/>
      <c r="K302" s="148"/>
      <c r="L302" s="120" t="s">
        <v>821</v>
      </c>
    </row>
    <row r="303" spans="1:14" ht="15.75">
      <c r="A303" s="650" t="s">
        <v>479</v>
      </c>
      <c r="B303" s="146" t="s">
        <v>66</v>
      </c>
      <c r="C303" s="161" t="s">
        <v>66</v>
      </c>
      <c r="D303" s="202">
        <f t="shared" si="70"/>
        <v>33.6</v>
      </c>
      <c r="E303" s="596">
        <v>33.6</v>
      </c>
      <c r="F303" s="202"/>
      <c r="G303" s="196"/>
      <c r="H303" s="202"/>
      <c r="I303" s="202"/>
      <c r="J303" s="475"/>
      <c r="K303" s="148"/>
      <c r="L303" s="120" t="s">
        <v>821</v>
      </c>
    </row>
    <row r="304" spans="1:14" ht="15.75">
      <c r="A304" s="650" t="s">
        <v>855</v>
      </c>
      <c r="B304" s="146" t="s">
        <v>44</v>
      </c>
      <c r="C304" s="161" t="s">
        <v>44</v>
      </c>
      <c r="D304" s="202">
        <f t="shared" si="70"/>
        <v>14</v>
      </c>
      <c r="E304" s="596">
        <v>14</v>
      </c>
      <c r="F304" s="202"/>
      <c r="G304" s="196"/>
      <c r="H304" s="202"/>
      <c r="I304" s="202"/>
      <c r="J304" s="475"/>
      <c r="K304" s="148"/>
      <c r="L304" s="120" t="s">
        <v>821</v>
      </c>
    </row>
    <row r="305" spans="1:14" s="179" customFormat="1" ht="15.75" hidden="1">
      <c r="A305" s="454">
        <v>1</v>
      </c>
      <c r="B305" s="460" t="s">
        <v>428</v>
      </c>
      <c r="C305" s="186"/>
      <c r="D305" s="455">
        <f>E305</f>
        <v>2751.2</v>
      </c>
      <c r="E305" s="455">
        <v>2751.2</v>
      </c>
      <c r="F305" s="455"/>
      <c r="G305" s="455"/>
      <c r="H305" s="455"/>
      <c r="I305" s="455"/>
      <c r="J305" s="475">
        <f>G305/D305*100</f>
        <v>0</v>
      </c>
      <c r="K305" s="456"/>
      <c r="N305" s="624"/>
    </row>
    <row r="306" spans="1:14" s="179" customFormat="1" ht="15.75" hidden="1">
      <c r="A306" s="454">
        <v>2</v>
      </c>
      <c r="B306" s="461" t="s">
        <v>429</v>
      </c>
      <c r="C306" s="457"/>
      <c r="D306" s="455">
        <f>E306</f>
        <v>2737</v>
      </c>
      <c r="E306" s="458">
        <v>2737</v>
      </c>
      <c r="F306" s="458"/>
      <c r="G306" s="458"/>
      <c r="H306" s="458"/>
      <c r="I306" s="458"/>
      <c r="J306" s="475">
        <f>G306/D306*100</f>
        <v>0</v>
      </c>
      <c r="K306" s="459"/>
      <c r="N306" s="624"/>
    </row>
  </sheetData>
  <mergeCells count="23">
    <mergeCell ref="J1:K1"/>
    <mergeCell ref="A2:K2"/>
    <mergeCell ref="A5:A6"/>
    <mergeCell ref="B5:B6"/>
    <mergeCell ref="C5:C6"/>
    <mergeCell ref="J4:K4"/>
    <mergeCell ref="D5:F5"/>
    <mergeCell ref="K5:K6"/>
    <mergeCell ref="G5:I5"/>
    <mergeCell ref="J5:J6"/>
    <mergeCell ref="A3:K3"/>
    <mergeCell ref="B9:C9"/>
    <mergeCell ref="B8:C8"/>
    <mergeCell ref="B35:C35"/>
    <mergeCell ref="B140:C140"/>
    <mergeCell ref="B238:C238"/>
    <mergeCell ref="C142:C143"/>
    <mergeCell ref="C29:C30"/>
    <mergeCell ref="C235:C236"/>
    <mergeCell ref="B141:C141"/>
    <mergeCell ref="B148:C148"/>
    <mergeCell ref="B190:C190"/>
    <mergeCell ref="B191:C191"/>
  </mergeCells>
  <pageMargins left="0.31496062992125984" right="0.31496062992125984" top="0.55118110236220474" bottom="0.35433070866141736"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1"/>
  <sheetViews>
    <sheetView workbookViewId="0">
      <selection activeCell="B96" sqref="B96"/>
    </sheetView>
  </sheetViews>
  <sheetFormatPr defaultRowHeight="12.75"/>
  <cols>
    <col min="1" max="1" width="9.33203125" style="23"/>
    <col min="2" max="2" width="45.6640625" style="23" customWidth="1"/>
    <col min="3" max="3" width="20" style="23" customWidth="1"/>
    <col min="4" max="4" width="19.33203125" style="23" customWidth="1"/>
    <col min="5" max="5" width="11.5" style="23" customWidth="1"/>
    <col min="6" max="8" width="18" style="23" customWidth="1"/>
    <col min="9" max="9" width="16.5" style="23" customWidth="1"/>
    <col min="10" max="16384" width="9.33203125" style="23"/>
  </cols>
  <sheetData>
    <row r="4" spans="1:9" ht="14.25">
      <c r="A4" s="778" t="s">
        <v>7</v>
      </c>
      <c r="B4" s="779"/>
      <c r="C4" s="219"/>
      <c r="D4" s="220"/>
      <c r="E4" s="220"/>
      <c r="F4" s="221">
        <f>F5+F48+F90</f>
        <v>129024.98800000001</v>
      </c>
      <c r="G4" s="221">
        <f>G5+G48+G90</f>
        <v>77012.660736000005</v>
      </c>
      <c r="H4" s="221">
        <f>H5+H48+H90</f>
        <v>52012.327264000014</v>
      </c>
      <c r="I4" s="269">
        <f>H4-52012.32</f>
        <v>7.2640000144019723E-3</v>
      </c>
    </row>
    <row r="5" spans="1:9" ht="42.75">
      <c r="A5" s="222" t="s">
        <v>3</v>
      </c>
      <c r="B5" s="223" t="s">
        <v>73</v>
      </c>
      <c r="C5" s="223"/>
      <c r="D5" s="223"/>
      <c r="E5" s="223"/>
      <c r="F5" s="224">
        <f>F6+F10+F13+F24+F35+F46</f>
        <v>47641.988000000005</v>
      </c>
      <c r="G5" s="224">
        <f>G6+G10+G13+G24+G35+G46</f>
        <v>27271.781936000003</v>
      </c>
      <c r="H5" s="224">
        <f>H6+H10+H13+H24+H35+H46</f>
        <v>20370.206064000002</v>
      </c>
    </row>
    <row r="6" spans="1:9" ht="14.25">
      <c r="A6" s="225">
        <v>1</v>
      </c>
      <c r="B6" s="220" t="s">
        <v>37</v>
      </c>
      <c r="C6" s="220"/>
      <c r="D6" s="220"/>
      <c r="E6" s="220"/>
      <c r="F6" s="221">
        <f>F7</f>
        <v>3906</v>
      </c>
      <c r="G6" s="221">
        <f t="shared" ref="G6:H6" si="0">G7</f>
        <v>3032.4970000000003</v>
      </c>
      <c r="H6" s="221">
        <f t="shared" si="0"/>
        <v>873.50299999999993</v>
      </c>
    </row>
    <row r="7" spans="1:9" ht="14.25">
      <c r="A7" s="226" t="s">
        <v>84</v>
      </c>
      <c r="B7" s="220" t="s">
        <v>85</v>
      </c>
      <c r="C7" s="220"/>
      <c r="D7" s="220"/>
      <c r="E7" s="220"/>
      <c r="F7" s="221">
        <f t="shared" ref="F7:G7" si="1">SUM(F8:F9)</f>
        <v>3906</v>
      </c>
      <c r="G7" s="221">
        <f t="shared" si="1"/>
        <v>3032.4970000000003</v>
      </c>
      <c r="H7" s="221">
        <f>SUM(H8:H9)</f>
        <v>873.50299999999993</v>
      </c>
      <c r="I7" s="269"/>
    </row>
    <row r="8" spans="1:9" ht="30">
      <c r="A8" s="227" t="s">
        <v>86</v>
      </c>
      <c r="B8" s="228" t="s">
        <v>87</v>
      </c>
      <c r="C8" s="696" t="s">
        <v>67</v>
      </c>
      <c r="D8" s="230" t="s">
        <v>44</v>
      </c>
      <c r="E8" s="231" t="s">
        <v>448</v>
      </c>
      <c r="F8" s="229">
        <v>2000</v>
      </c>
      <c r="G8" s="229">
        <v>1410.7380000000001</v>
      </c>
      <c r="H8" s="229">
        <f>F8-G8</f>
        <v>589.26199999999994</v>
      </c>
    </row>
    <row r="9" spans="1:9" ht="30">
      <c r="A9" s="227" t="s">
        <v>88</v>
      </c>
      <c r="B9" s="232" t="s">
        <v>89</v>
      </c>
      <c r="C9" s="697"/>
      <c r="D9" s="230" t="s">
        <v>46</v>
      </c>
      <c r="E9" s="231" t="s">
        <v>449</v>
      </c>
      <c r="F9" s="229">
        <v>1906</v>
      </c>
      <c r="G9" s="229">
        <v>1621.759</v>
      </c>
      <c r="H9" s="229">
        <f>F9-G9</f>
        <v>284.24099999999999</v>
      </c>
    </row>
    <row r="10" spans="1:9" ht="14.25">
      <c r="A10" s="226">
        <v>2</v>
      </c>
      <c r="B10" s="233" t="s">
        <v>450</v>
      </c>
      <c r="C10" s="220"/>
      <c r="D10" s="220"/>
      <c r="E10" s="220"/>
      <c r="F10" s="221">
        <f>SUM(F11:F12)</f>
        <v>10167</v>
      </c>
      <c r="G10" s="221">
        <f>SUM(G11:G12)</f>
        <v>3925.3040000000001</v>
      </c>
      <c r="H10" s="221">
        <f>SUM(H11:H12)</f>
        <v>6241.6959999999999</v>
      </c>
    </row>
    <row r="11" spans="1:9" ht="45">
      <c r="A11" s="227" t="s">
        <v>92</v>
      </c>
      <c r="B11" s="232" t="s">
        <v>93</v>
      </c>
      <c r="C11" s="268" t="s">
        <v>67</v>
      </c>
      <c r="D11" s="230" t="s">
        <v>63</v>
      </c>
      <c r="E11" s="231" t="s">
        <v>452</v>
      </c>
      <c r="F11" s="229">
        <v>6567</v>
      </c>
      <c r="G11" s="229">
        <v>888.89599999999996</v>
      </c>
      <c r="H11" s="229">
        <f>F11-G11</f>
        <v>5678.1040000000003</v>
      </c>
    </row>
    <row r="12" spans="1:9" ht="45">
      <c r="A12" s="235" t="s">
        <v>95</v>
      </c>
      <c r="B12" s="228" t="s">
        <v>96</v>
      </c>
      <c r="C12" s="268" t="s">
        <v>67</v>
      </c>
      <c r="D12" s="235" t="s">
        <v>77</v>
      </c>
      <c r="E12" s="231" t="s">
        <v>453</v>
      </c>
      <c r="F12" s="229">
        <v>3600</v>
      </c>
      <c r="G12" s="229">
        <v>3036.4079999999999</v>
      </c>
      <c r="H12" s="229">
        <f>F12-G12</f>
        <v>563.5920000000001</v>
      </c>
    </row>
    <row r="13" spans="1:9" ht="14.25">
      <c r="A13" s="226">
        <v>3</v>
      </c>
      <c r="B13" s="236" t="s">
        <v>33</v>
      </c>
      <c r="C13" s="236"/>
      <c r="D13" s="220"/>
      <c r="E13" s="220"/>
      <c r="F13" s="221">
        <f>SUM(F14:F23)</f>
        <v>22885.960000000003</v>
      </c>
      <c r="G13" s="221">
        <f>SUM(G14:G23)</f>
        <v>14498.561884000002</v>
      </c>
      <c r="H13" s="221">
        <f>SUM(H14:H23)</f>
        <v>8387.3981160000003</v>
      </c>
    </row>
    <row r="14" spans="1:9" ht="30">
      <c r="A14" s="235" t="s">
        <v>97</v>
      </c>
      <c r="B14" s="228" t="s">
        <v>454</v>
      </c>
      <c r="C14" s="228" t="s">
        <v>42</v>
      </c>
      <c r="D14" s="235" t="s">
        <v>42</v>
      </c>
      <c r="E14" s="227" t="s">
        <v>455</v>
      </c>
      <c r="F14" s="229">
        <v>2215.4</v>
      </c>
      <c r="G14" s="229">
        <v>1268.0654999999999</v>
      </c>
      <c r="H14" s="229">
        <f t="shared" ref="H14:H23" si="2">F14-G14</f>
        <v>947.33450000000016</v>
      </c>
    </row>
    <row r="15" spans="1:9" ht="30">
      <c r="A15" s="235" t="s">
        <v>98</v>
      </c>
      <c r="B15" s="228" t="s">
        <v>456</v>
      </c>
      <c r="C15" s="228" t="s">
        <v>63</v>
      </c>
      <c r="D15" s="235" t="s">
        <v>63</v>
      </c>
      <c r="E15" s="227" t="s">
        <v>457</v>
      </c>
      <c r="F15" s="229">
        <v>2190</v>
      </c>
      <c r="G15" s="237">
        <f>990+243.931</f>
        <v>1233.931</v>
      </c>
      <c r="H15" s="229">
        <f t="shared" si="2"/>
        <v>956.06899999999996</v>
      </c>
    </row>
    <row r="16" spans="1:9" ht="30">
      <c r="A16" s="235" t="s">
        <v>458</v>
      </c>
      <c r="B16" s="228" t="s">
        <v>459</v>
      </c>
      <c r="C16" s="232" t="s">
        <v>44</v>
      </c>
      <c r="D16" s="235" t="s">
        <v>44</v>
      </c>
      <c r="E16" s="227" t="s">
        <v>460</v>
      </c>
      <c r="F16" s="229">
        <v>2289.0500000000002</v>
      </c>
      <c r="G16" s="238">
        <v>1226.1110000000001</v>
      </c>
      <c r="H16" s="229">
        <f t="shared" si="2"/>
        <v>1062.9390000000001</v>
      </c>
    </row>
    <row r="17" spans="1:8" ht="30">
      <c r="A17" s="235" t="s">
        <v>461</v>
      </c>
      <c r="B17" s="228" t="s">
        <v>462</v>
      </c>
      <c r="C17" s="232" t="s">
        <v>52</v>
      </c>
      <c r="D17" s="235" t="s">
        <v>52</v>
      </c>
      <c r="E17" s="227" t="s">
        <v>463</v>
      </c>
      <c r="F17" s="229">
        <v>2286.12</v>
      </c>
      <c r="G17" s="234">
        <f>235.915+989.544798</f>
        <v>1225.4597980000001</v>
      </c>
      <c r="H17" s="229">
        <f t="shared" si="2"/>
        <v>1060.6602019999998</v>
      </c>
    </row>
    <row r="18" spans="1:8" ht="30">
      <c r="A18" s="235" t="s">
        <v>464</v>
      </c>
      <c r="B18" s="228" t="s">
        <v>465</v>
      </c>
      <c r="C18" s="232" t="s">
        <v>51</v>
      </c>
      <c r="D18" s="235" t="s">
        <v>51</v>
      </c>
      <c r="E18" s="227" t="s">
        <v>466</v>
      </c>
      <c r="F18" s="229">
        <v>2400.64</v>
      </c>
      <c r="G18" s="229">
        <v>2349.446817</v>
      </c>
      <c r="H18" s="229">
        <f t="shared" si="2"/>
        <v>51.193182999999863</v>
      </c>
    </row>
    <row r="19" spans="1:8" ht="30">
      <c r="A19" s="235" t="s">
        <v>467</v>
      </c>
      <c r="B19" s="228" t="s">
        <v>468</v>
      </c>
      <c r="C19" s="232" t="s">
        <v>46</v>
      </c>
      <c r="D19" s="235" t="s">
        <v>46</v>
      </c>
      <c r="E19" s="227" t="s">
        <v>469</v>
      </c>
      <c r="F19" s="229">
        <v>2448.7600000000002</v>
      </c>
      <c r="G19" s="229">
        <f>2294.972289+41.2092</f>
        <v>2336.1814889999996</v>
      </c>
      <c r="H19" s="229">
        <f t="shared" si="2"/>
        <v>112.57851100000062</v>
      </c>
    </row>
    <row r="20" spans="1:8" ht="30">
      <c r="A20" s="235" t="s">
        <v>470</v>
      </c>
      <c r="B20" s="228" t="s">
        <v>471</v>
      </c>
      <c r="C20" s="232" t="s">
        <v>64</v>
      </c>
      <c r="D20" s="235" t="s">
        <v>64</v>
      </c>
      <c r="E20" s="227" t="s">
        <v>472</v>
      </c>
      <c r="F20" s="229">
        <v>2272.61</v>
      </c>
      <c r="G20" s="234">
        <f>242.691+988.058</f>
        <v>1230.749</v>
      </c>
      <c r="H20" s="229">
        <f t="shared" si="2"/>
        <v>1041.8610000000001</v>
      </c>
    </row>
    <row r="21" spans="1:8" ht="30">
      <c r="A21" s="235" t="s">
        <v>473</v>
      </c>
      <c r="B21" s="228" t="s">
        <v>474</v>
      </c>
      <c r="C21" s="232" t="s">
        <v>62</v>
      </c>
      <c r="D21" s="235" t="s">
        <v>62</v>
      </c>
      <c r="E21" s="227" t="s">
        <v>475</v>
      </c>
      <c r="F21" s="229">
        <v>2202.5100000000002</v>
      </c>
      <c r="G21" s="229">
        <f>236.438+982.476</f>
        <v>1218.914</v>
      </c>
      <c r="H21" s="229">
        <f t="shared" si="2"/>
        <v>983.59600000000023</v>
      </c>
    </row>
    <row r="22" spans="1:8" ht="30">
      <c r="A22" s="235" t="s">
        <v>476</v>
      </c>
      <c r="B22" s="228" t="s">
        <v>477</v>
      </c>
      <c r="C22" s="232" t="s">
        <v>65</v>
      </c>
      <c r="D22" s="235" t="s">
        <v>65</v>
      </c>
      <c r="E22" s="227" t="s">
        <v>478</v>
      </c>
      <c r="F22" s="229">
        <v>2299.81</v>
      </c>
      <c r="G22" s="234">
        <v>1174.91544</v>
      </c>
      <c r="H22" s="229">
        <f t="shared" si="2"/>
        <v>1124.89456</v>
      </c>
    </row>
    <row r="23" spans="1:8" ht="30">
      <c r="A23" s="235" t="s">
        <v>479</v>
      </c>
      <c r="B23" s="228" t="s">
        <v>480</v>
      </c>
      <c r="C23" s="232" t="s">
        <v>66</v>
      </c>
      <c r="D23" s="235" t="s">
        <v>66</v>
      </c>
      <c r="E23" s="227" t="s">
        <v>481</v>
      </c>
      <c r="F23" s="229">
        <v>2281.06</v>
      </c>
      <c r="G23" s="229">
        <f>244.78784+990</f>
        <v>1234.78784</v>
      </c>
      <c r="H23" s="229">
        <f t="shared" si="2"/>
        <v>1046.27216</v>
      </c>
    </row>
    <row r="24" spans="1:8" ht="14.25">
      <c r="A24" s="226">
        <v>4</v>
      </c>
      <c r="B24" s="239" t="s">
        <v>482</v>
      </c>
      <c r="C24" s="240"/>
      <c r="D24" s="240"/>
      <c r="E24" s="241"/>
      <c r="F24" s="221">
        <f>SUM(F25:F34)</f>
        <v>8677</v>
      </c>
      <c r="G24" s="221">
        <f>SUM(G25:G34)</f>
        <v>5258.7709999999997</v>
      </c>
      <c r="H24" s="221">
        <f>SUM(H25:H34)</f>
        <v>3418.2290000000003</v>
      </c>
    </row>
    <row r="25" spans="1:8" ht="15">
      <c r="A25" s="227" t="s">
        <v>483</v>
      </c>
      <c r="B25" s="244" t="s">
        <v>484</v>
      </c>
      <c r="C25" s="696" t="s">
        <v>67</v>
      </c>
      <c r="D25" s="230" t="s">
        <v>23</v>
      </c>
      <c r="E25" s="245" t="s">
        <v>485</v>
      </c>
      <c r="F25" s="229">
        <v>223</v>
      </c>
      <c r="G25" s="229">
        <v>82.441000000000003</v>
      </c>
      <c r="H25" s="229">
        <f t="shared" ref="H25:H34" si="3">F25-G25</f>
        <v>140.559</v>
      </c>
    </row>
    <row r="26" spans="1:8" ht="30">
      <c r="A26" s="227" t="s">
        <v>486</v>
      </c>
      <c r="B26" s="244" t="s">
        <v>487</v>
      </c>
      <c r="C26" s="697"/>
      <c r="D26" s="230" t="s">
        <v>22</v>
      </c>
      <c r="E26" s="245" t="s">
        <v>488</v>
      </c>
      <c r="F26" s="229">
        <v>670</v>
      </c>
      <c r="G26" s="229">
        <v>395.43200000000002</v>
      </c>
      <c r="H26" s="229">
        <f t="shared" si="3"/>
        <v>274.56799999999998</v>
      </c>
    </row>
    <row r="27" spans="1:8" ht="15">
      <c r="A27" s="227" t="s">
        <v>489</v>
      </c>
      <c r="B27" s="244" t="s">
        <v>490</v>
      </c>
      <c r="C27" s="698"/>
      <c r="D27" s="230" t="s">
        <v>101</v>
      </c>
      <c r="E27" s="245" t="s">
        <v>491</v>
      </c>
      <c r="F27" s="229">
        <v>447</v>
      </c>
      <c r="G27" s="229">
        <v>160.779</v>
      </c>
      <c r="H27" s="229">
        <f t="shared" si="3"/>
        <v>286.221</v>
      </c>
    </row>
    <row r="28" spans="1:8" ht="15">
      <c r="A28" s="227" t="s">
        <v>492</v>
      </c>
      <c r="B28" s="244" t="s">
        <v>493</v>
      </c>
      <c r="C28" s="696" t="s">
        <v>67</v>
      </c>
      <c r="D28" s="230" t="s">
        <v>19</v>
      </c>
      <c r="E28" s="245" t="s">
        <v>494</v>
      </c>
      <c r="F28" s="229">
        <v>1391.5</v>
      </c>
      <c r="G28" s="229">
        <v>1326.675</v>
      </c>
      <c r="H28" s="229">
        <f t="shared" si="3"/>
        <v>64.825000000000045</v>
      </c>
    </row>
    <row r="29" spans="1:8" ht="15">
      <c r="A29" s="227" t="s">
        <v>495</v>
      </c>
      <c r="B29" s="244" t="s">
        <v>496</v>
      </c>
      <c r="C29" s="697"/>
      <c r="D29" s="230" t="s">
        <v>22</v>
      </c>
      <c r="E29" s="245" t="s">
        <v>497</v>
      </c>
      <c r="F29" s="229">
        <v>696</v>
      </c>
      <c r="G29" s="229">
        <v>248.34700000000001</v>
      </c>
      <c r="H29" s="229">
        <f t="shared" si="3"/>
        <v>447.65300000000002</v>
      </c>
    </row>
    <row r="30" spans="1:8" ht="15">
      <c r="A30" s="227" t="s">
        <v>498</v>
      </c>
      <c r="B30" s="244" t="s">
        <v>499</v>
      </c>
      <c r="C30" s="697"/>
      <c r="D30" s="230" t="s">
        <v>100</v>
      </c>
      <c r="E30" s="245" t="s">
        <v>500</v>
      </c>
      <c r="F30" s="229">
        <v>695.5</v>
      </c>
      <c r="G30" s="229">
        <v>247.99700000000001</v>
      </c>
      <c r="H30" s="229">
        <f t="shared" si="3"/>
        <v>447.50299999999999</v>
      </c>
    </row>
    <row r="31" spans="1:8" ht="15">
      <c r="A31" s="227" t="s">
        <v>501</v>
      </c>
      <c r="B31" s="244" t="s">
        <v>502</v>
      </c>
      <c r="C31" s="698"/>
      <c r="D31" s="230" t="s">
        <v>23</v>
      </c>
      <c r="E31" s="245" t="s">
        <v>503</v>
      </c>
      <c r="F31" s="229">
        <v>696</v>
      </c>
      <c r="G31" s="229">
        <v>689.322</v>
      </c>
      <c r="H31" s="229">
        <f t="shared" si="3"/>
        <v>6.6779999999999973</v>
      </c>
    </row>
    <row r="32" spans="1:8" ht="15">
      <c r="A32" s="227" t="s">
        <v>504</v>
      </c>
      <c r="B32" s="232" t="s">
        <v>490</v>
      </c>
      <c r="C32" s="777" t="s">
        <v>67</v>
      </c>
      <c r="D32" s="235" t="s">
        <v>101</v>
      </c>
      <c r="E32" s="227" t="s">
        <v>505</v>
      </c>
      <c r="F32" s="229">
        <v>695.5</v>
      </c>
      <c r="G32" s="229">
        <v>247.90100000000001</v>
      </c>
      <c r="H32" s="229">
        <f t="shared" si="3"/>
        <v>447.59899999999999</v>
      </c>
    </row>
    <row r="33" spans="1:8" ht="15">
      <c r="A33" s="227" t="s">
        <v>506</v>
      </c>
      <c r="B33" s="232" t="s">
        <v>507</v>
      </c>
      <c r="C33" s="777"/>
      <c r="D33" s="235" t="s">
        <v>21</v>
      </c>
      <c r="E33" s="227" t="s">
        <v>508</v>
      </c>
      <c r="F33" s="229">
        <v>695.5</v>
      </c>
      <c r="G33" s="229">
        <v>248.03100000000001</v>
      </c>
      <c r="H33" s="229">
        <f t="shared" si="3"/>
        <v>447.46899999999999</v>
      </c>
    </row>
    <row r="34" spans="1:8" ht="45">
      <c r="A34" s="227" t="s">
        <v>509</v>
      </c>
      <c r="B34" s="232" t="s">
        <v>510</v>
      </c>
      <c r="C34" s="247" t="s">
        <v>67</v>
      </c>
      <c r="D34" s="235" t="s">
        <v>19</v>
      </c>
      <c r="E34" s="227" t="s">
        <v>511</v>
      </c>
      <c r="F34" s="229">
        <v>2467</v>
      </c>
      <c r="G34" s="229">
        <v>1611.846</v>
      </c>
      <c r="H34" s="229">
        <f t="shared" si="3"/>
        <v>855.154</v>
      </c>
    </row>
    <row r="35" spans="1:8" ht="14.25">
      <c r="A35" s="226">
        <v>5</v>
      </c>
      <c r="B35" s="236" t="s">
        <v>38</v>
      </c>
      <c r="C35" s="236"/>
      <c r="D35" s="220"/>
      <c r="E35" s="220"/>
      <c r="F35" s="221">
        <f>F36</f>
        <v>1315.0280000000002</v>
      </c>
      <c r="G35" s="221">
        <f t="shared" ref="G35" si="4">G36</f>
        <v>0</v>
      </c>
      <c r="H35" s="221">
        <f>H36</f>
        <v>1315.0280000000002</v>
      </c>
    </row>
    <row r="36" spans="1:8" ht="28.5">
      <c r="A36" s="226" t="s">
        <v>105</v>
      </c>
      <c r="B36" s="236" t="s">
        <v>107</v>
      </c>
      <c r="C36" s="236"/>
      <c r="D36" s="220"/>
      <c r="E36" s="220"/>
      <c r="F36" s="221">
        <f>SUM(F37:F45)</f>
        <v>1315.0280000000002</v>
      </c>
      <c r="G36" s="221">
        <f t="shared" ref="G36:H36" si="5">SUM(G37:G45)</f>
        <v>0</v>
      </c>
      <c r="H36" s="221">
        <f t="shared" si="5"/>
        <v>1315.0280000000002</v>
      </c>
    </row>
    <row r="37" spans="1:8" ht="15">
      <c r="A37" s="227" t="s">
        <v>512</v>
      </c>
      <c r="B37" s="232" t="s">
        <v>513</v>
      </c>
      <c r="C37" s="776" t="s">
        <v>514</v>
      </c>
      <c r="D37" s="235" t="s">
        <v>24</v>
      </c>
      <c r="E37" s="248" t="s">
        <v>515</v>
      </c>
      <c r="F37" s="229">
        <v>161.892</v>
      </c>
      <c r="G37" s="234" t="s">
        <v>451</v>
      </c>
      <c r="H37" s="229">
        <f t="shared" ref="H37:H45" si="6">F37-G37</f>
        <v>161.892</v>
      </c>
    </row>
    <row r="38" spans="1:8" ht="15">
      <c r="A38" s="227" t="s">
        <v>516</v>
      </c>
      <c r="B38" s="232" t="s">
        <v>517</v>
      </c>
      <c r="C38" s="777"/>
      <c r="D38" s="235" t="s">
        <v>21</v>
      </c>
      <c r="E38" s="248" t="s">
        <v>518</v>
      </c>
      <c r="F38" s="229">
        <v>161.892</v>
      </c>
      <c r="G38" s="234" t="s">
        <v>451</v>
      </c>
      <c r="H38" s="229">
        <f t="shared" si="6"/>
        <v>161.892</v>
      </c>
    </row>
    <row r="39" spans="1:8" ht="15">
      <c r="A39" s="227" t="s">
        <v>519</v>
      </c>
      <c r="B39" s="232" t="s">
        <v>520</v>
      </c>
      <c r="C39" s="777"/>
      <c r="D39" s="235" t="s">
        <v>21</v>
      </c>
      <c r="E39" s="248" t="s">
        <v>521</v>
      </c>
      <c r="F39" s="229">
        <v>161.892</v>
      </c>
      <c r="G39" s="234" t="s">
        <v>451</v>
      </c>
      <c r="H39" s="229">
        <f t="shared" si="6"/>
        <v>161.892</v>
      </c>
    </row>
    <row r="40" spans="1:8" ht="15">
      <c r="A40" s="227" t="s">
        <v>522</v>
      </c>
      <c r="B40" s="232" t="s">
        <v>523</v>
      </c>
      <c r="C40" s="777"/>
      <c r="D40" s="235" t="s">
        <v>20</v>
      </c>
      <c r="E40" s="248" t="s">
        <v>524</v>
      </c>
      <c r="F40" s="229">
        <v>161.892</v>
      </c>
      <c r="G40" s="234" t="s">
        <v>451</v>
      </c>
      <c r="H40" s="229">
        <f t="shared" si="6"/>
        <v>161.892</v>
      </c>
    </row>
    <row r="41" spans="1:8" ht="15">
      <c r="A41" s="227" t="s">
        <v>525</v>
      </c>
      <c r="B41" s="232" t="s">
        <v>526</v>
      </c>
      <c r="C41" s="777"/>
      <c r="D41" s="235" t="s">
        <v>22</v>
      </c>
      <c r="E41" s="248" t="s">
        <v>527</v>
      </c>
      <c r="F41" s="229">
        <v>161.892</v>
      </c>
      <c r="G41" s="234" t="s">
        <v>451</v>
      </c>
      <c r="H41" s="229">
        <f t="shared" si="6"/>
        <v>161.892</v>
      </c>
    </row>
    <row r="42" spans="1:8" ht="15">
      <c r="A42" s="227" t="s">
        <v>528</v>
      </c>
      <c r="B42" s="232" t="s">
        <v>529</v>
      </c>
      <c r="C42" s="777"/>
      <c r="D42" s="235" t="s">
        <v>18</v>
      </c>
      <c r="E42" s="248" t="s">
        <v>530</v>
      </c>
      <c r="F42" s="229">
        <v>161.892</v>
      </c>
      <c r="G42" s="234" t="s">
        <v>451</v>
      </c>
      <c r="H42" s="229">
        <f t="shared" si="6"/>
        <v>161.892</v>
      </c>
    </row>
    <row r="43" spans="1:8" ht="15">
      <c r="A43" s="227" t="s">
        <v>531</v>
      </c>
      <c r="B43" s="232" t="s">
        <v>532</v>
      </c>
      <c r="C43" s="777"/>
      <c r="D43" s="235" t="s">
        <v>101</v>
      </c>
      <c r="E43" s="227" t="s">
        <v>533</v>
      </c>
      <c r="F43" s="229">
        <v>161.892</v>
      </c>
      <c r="G43" s="234" t="s">
        <v>451</v>
      </c>
      <c r="H43" s="229">
        <f t="shared" si="6"/>
        <v>161.892</v>
      </c>
    </row>
    <row r="44" spans="1:8" ht="15">
      <c r="A44" s="227" t="s">
        <v>534</v>
      </c>
      <c r="B44" s="232" t="s">
        <v>535</v>
      </c>
      <c r="C44" s="777"/>
      <c r="D44" s="235" t="s">
        <v>101</v>
      </c>
      <c r="E44" s="227" t="s">
        <v>536</v>
      </c>
      <c r="F44" s="229">
        <v>90.891999999999996</v>
      </c>
      <c r="G44" s="229"/>
      <c r="H44" s="229">
        <f t="shared" si="6"/>
        <v>90.891999999999996</v>
      </c>
    </row>
    <row r="45" spans="1:8" ht="15">
      <c r="A45" s="227" t="s">
        <v>537</v>
      </c>
      <c r="B45" s="232" t="s">
        <v>538</v>
      </c>
      <c r="C45" s="777"/>
      <c r="D45" s="235" t="s">
        <v>17</v>
      </c>
      <c r="E45" s="227" t="s">
        <v>539</v>
      </c>
      <c r="F45" s="229">
        <v>90.891999999999996</v>
      </c>
      <c r="G45" s="229"/>
      <c r="H45" s="229">
        <f t="shared" si="6"/>
        <v>90.891999999999996</v>
      </c>
    </row>
    <row r="46" spans="1:8" ht="14.25">
      <c r="A46" s="226">
        <v>6</v>
      </c>
      <c r="B46" s="236" t="s">
        <v>39</v>
      </c>
      <c r="C46" s="236"/>
      <c r="D46" s="220"/>
      <c r="E46" s="220"/>
      <c r="F46" s="221">
        <f>F47</f>
        <v>691</v>
      </c>
      <c r="G46" s="221">
        <f t="shared" ref="G46:H46" si="7">G47</f>
        <v>556.64805200000001</v>
      </c>
      <c r="H46" s="221">
        <f t="shared" si="7"/>
        <v>134.35194799999999</v>
      </c>
    </row>
    <row r="47" spans="1:8" ht="45">
      <c r="A47" s="227" t="s">
        <v>29</v>
      </c>
      <c r="B47" s="232" t="s">
        <v>108</v>
      </c>
      <c r="C47" s="227" t="s">
        <v>514</v>
      </c>
      <c r="D47" s="235" t="s">
        <v>109</v>
      </c>
      <c r="E47" s="248" t="s">
        <v>540</v>
      </c>
      <c r="F47" s="229">
        <v>691</v>
      </c>
      <c r="G47" s="234">
        <f>556.648052</f>
        <v>556.64805200000001</v>
      </c>
      <c r="H47" s="229">
        <f>F47-G47</f>
        <v>134.35194799999999</v>
      </c>
    </row>
    <row r="48" spans="1:8" ht="28.5">
      <c r="A48" s="280" t="s">
        <v>541</v>
      </c>
      <c r="B48" s="281" t="s">
        <v>30</v>
      </c>
      <c r="C48" s="281"/>
      <c r="D48" s="281"/>
      <c r="E48" s="281"/>
      <c r="F48" s="282">
        <f t="shared" ref="F48:H49" si="8">F49</f>
        <v>65249</v>
      </c>
      <c r="G48" s="282">
        <f t="shared" si="8"/>
        <v>42327.4473</v>
      </c>
      <c r="H48" s="282">
        <f t="shared" si="8"/>
        <v>22921.552700000007</v>
      </c>
    </row>
    <row r="49" spans="1:8" ht="14.25">
      <c r="A49" s="225">
        <v>1</v>
      </c>
      <c r="B49" s="220" t="s">
        <v>37</v>
      </c>
      <c r="C49" s="220"/>
      <c r="D49" s="220"/>
      <c r="E49" s="220"/>
      <c r="F49" s="221">
        <f t="shared" si="8"/>
        <v>65249</v>
      </c>
      <c r="G49" s="221">
        <f>G50</f>
        <v>42327.4473</v>
      </c>
      <c r="H49" s="221">
        <f>H50</f>
        <v>22921.552700000007</v>
      </c>
    </row>
    <row r="50" spans="1:8" ht="14.25">
      <c r="A50" s="225" t="s">
        <v>74</v>
      </c>
      <c r="B50" s="220" t="s">
        <v>441</v>
      </c>
      <c r="C50" s="220"/>
      <c r="D50" s="220"/>
      <c r="E50" s="220"/>
      <c r="F50" s="221">
        <f>SUM(F51:F89)</f>
        <v>65249</v>
      </c>
      <c r="G50" s="221">
        <f>SUM(G51:G89)</f>
        <v>42327.4473</v>
      </c>
      <c r="H50" s="221">
        <f>SUM(H51:H89)</f>
        <v>22921.552700000007</v>
      </c>
    </row>
    <row r="51" spans="1:8" ht="30">
      <c r="A51" s="249" t="s">
        <v>36</v>
      </c>
      <c r="B51" s="250" t="s">
        <v>542</v>
      </c>
      <c r="C51" s="699" t="s">
        <v>67</v>
      </c>
      <c r="D51" s="251" t="s">
        <v>62</v>
      </c>
      <c r="E51" s="248" t="s">
        <v>543</v>
      </c>
      <c r="F51" s="229">
        <v>3524</v>
      </c>
      <c r="G51" s="229">
        <v>2305.6999999999998</v>
      </c>
      <c r="H51" s="229">
        <f t="shared" ref="H51:H89" si="9">F51-G51</f>
        <v>1218.3000000000002</v>
      </c>
    </row>
    <row r="52" spans="1:8" ht="30">
      <c r="A52" s="249" t="s">
        <v>57</v>
      </c>
      <c r="B52" s="252" t="s">
        <v>544</v>
      </c>
      <c r="C52" s="708"/>
      <c r="D52" s="253" t="s">
        <v>65</v>
      </c>
      <c r="E52" s="248" t="s">
        <v>545</v>
      </c>
      <c r="F52" s="229">
        <v>4691</v>
      </c>
      <c r="G52" s="229">
        <v>2713.9380000000001</v>
      </c>
      <c r="H52" s="229">
        <f t="shared" si="9"/>
        <v>1977.0619999999999</v>
      </c>
    </row>
    <row r="53" spans="1:8" ht="30">
      <c r="A53" s="249" t="s">
        <v>58</v>
      </c>
      <c r="B53" s="252" t="s">
        <v>546</v>
      </c>
      <c r="C53" s="708"/>
      <c r="D53" s="253" t="s">
        <v>65</v>
      </c>
      <c r="E53" s="248" t="s">
        <v>547</v>
      </c>
      <c r="F53" s="229">
        <v>1319</v>
      </c>
      <c r="G53" s="229">
        <v>153.76499999999999</v>
      </c>
      <c r="H53" s="229">
        <f t="shared" si="9"/>
        <v>1165.2350000000001</v>
      </c>
    </row>
    <row r="54" spans="1:8" ht="30">
      <c r="A54" s="249" t="s">
        <v>59</v>
      </c>
      <c r="B54" s="252" t="s">
        <v>53</v>
      </c>
      <c r="C54" s="708"/>
      <c r="D54" s="253" t="s">
        <v>66</v>
      </c>
      <c r="E54" s="248" t="s">
        <v>548</v>
      </c>
      <c r="F54" s="229">
        <v>3500</v>
      </c>
      <c r="G54" s="229">
        <v>1339.165</v>
      </c>
      <c r="H54" s="229">
        <f t="shared" si="9"/>
        <v>2160.835</v>
      </c>
    </row>
    <row r="55" spans="1:8" ht="30">
      <c r="A55" s="249" t="s">
        <v>60</v>
      </c>
      <c r="B55" s="252" t="s">
        <v>549</v>
      </c>
      <c r="C55" s="708"/>
      <c r="D55" s="253" t="s">
        <v>66</v>
      </c>
      <c r="E55" s="248" t="s">
        <v>550</v>
      </c>
      <c r="F55" s="229">
        <v>1700</v>
      </c>
      <c r="G55" s="229">
        <v>1644.2940000000001</v>
      </c>
      <c r="H55" s="229">
        <f t="shared" si="9"/>
        <v>55.705999999999904</v>
      </c>
    </row>
    <row r="56" spans="1:8" ht="45">
      <c r="A56" s="249" t="s">
        <v>110</v>
      </c>
      <c r="B56" s="252" t="s">
        <v>55</v>
      </c>
      <c r="C56" s="708"/>
      <c r="D56" s="253" t="s">
        <v>42</v>
      </c>
      <c r="E56" s="248" t="s">
        <v>551</v>
      </c>
      <c r="F56" s="229">
        <v>6354</v>
      </c>
      <c r="G56" s="229">
        <v>2204.59</v>
      </c>
      <c r="H56" s="229">
        <f t="shared" si="9"/>
        <v>4149.41</v>
      </c>
    </row>
    <row r="57" spans="1:8" ht="15">
      <c r="A57" s="249" t="s">
        <v>111</v>
      </c>
      <c r="B57" s="252" t="s">
        <v>56</v>
      </c>
      <c r="C57" s="708"/>
      <c r="D57" s="253" t="s">
        <v>45</v>
      </c>
      <c r="E57" s="248" t="s">
        <v>552</v>
      </c>
      <c r="F57" s="229">
        <v>1100</v>
      </c>
      <c r="G57" s="229">
        <v>663.55700000000002</v>
      </c>
      <c r="H57" s="229">
        <f t="shared" si="9"/>
        <v>436.44299999999998</v>
      </c>
    </row>
    <row r="58" spans="1:8" ht="45">
      <c r="A58" s="249" t="s">
        <v>112</v>
      </c>
      <c r="B58" s="252" t="s">
        <v>553</v>
      </c>
      <c r="C58" s="708"/>
      <c r="D58" s="253" t="s">
        <v>45</v>
      </c>
      <c r="E58" s="248" t="s">
        <v>554</v>
      </c>
      <c r="F58" s="229">
        <v>3500</v>
      </c>
      <c r="G58" s="229">
        <v>3454.1750000000002</v>
      </c>
      <c r="H58" s="229">
        <f t="shared" si="9"/>
        <v>45.824999999999818</v>
      </c>
    </row>
    <row r="59" spans="1:8" ht="30">
      <c r="A59" s="249" t="s">
        <v>113</v>
      </c>
      <c r="B59" s="254" t="s">
        <v>555</v>
      </c>
      <c r="C59" s="708"/>
      <c r="D59" s="251" t="s">
        <v>44</v>
      </c>
      <c r="E59" s="248" t="s">
        <v>556</v>
      </c>
      <c r="F59" s="229">
        <v>2200</v>
      </c>
      <c r="G59" s="229">
        <v>1818.818</v>
      </c>
      <c r="H59" s="229">
        <f t="shared" si="9"/>
        <v>381.18200000000002</v>
      </c>
    </row>
    <row r="60" spans="1:8" ht="15">
      <c r="A60" s="249" t="s">
        <v>114</v>
      </c>
      <c r="B60" s="252" t="s">
        <v>557</v>
      </c>
      <c r="C60" s="708"/>
      <c r="D60" s="253" t="s">
        <v>558</v>
      </c>
      <c r="E60" s="248" t="s">
        <v>559</v>
      </c>
      <c r="F60" s="229">
        <v>3476</v>
      </c>
      <c r="G60" s="229">
        <v>2731.6979999999999</v>
      </c>
      <c r="H60" s="229">
        <f t="shared" si="9"/>
        <v>744.30200000000013</v>
      </c>
    </row>
    <row r="61" spans="1:8" ht="15">
      <c r="A61" s="249" t="s">
        <v>115</v>
      </c>
      <c r="B61" s="252" t="s">
        <v>560</v>
      </c>
      <c r="C61" s="708"/>
      <c r="D61" s="251" t="s">
        <v>51</v>
      </c>
      <c r="E61" s="248" t="s">
        <v>561</v>
      </c>
      <c r="F61" s="229">
        <v>2128</v>
      </c>
      <c r="G61" s="229">
        <v>1576.547</v>
      </c>
      <c r="H61" s="229">
        <f t="shared" si="9"/>
        <v>551.45299999999997</v>
      </c>
    </row>
    <row r="62" spans="1:8" ht="15">
      <c r="A62" s="249" t="s">
        <v>116</v>
      </c>
      <c r="B62" s="252" t="s">
        <v>562</v>
      </c>
      <c r="C62" s="708"/>
      <c r="D62" s="253" t="s">
        <v>63</v>
      </c>
      <c r="E62" s="248" t="s">
        <v>563</v>
      </c>
      <c r="F62" s="229">
        <v>4709</v>
      </c>
      <c r="G62" s="229">
        <v>4676.5878000000002</v>
      </c>
      <c r="H62" s="229">
        <f t="shared" si="9"/>
        <v>32.412199999999757</v>
      </c>
    </row>
    <row r="63" spans="1:8" ht="30">
      <c r="A63" s="249" t="s">
        <v>117</v>
      </c>
      <c r="B63" s="255" t="s">
        <v>118</v>
      </c>
      <c r="C63" s="708"/>
      <c r="D63" s="251" t="s">
        <v>63</v>
      </c>
      <c r="E63" s="248" t="s">
        <v>564</v>
      </c>
      <c r="F63" s="229">
        <v>1460</v>
      </c>
      <c r="G63" s="229">
        <v>277.42099999999999</v>
      </c>
      <c r="H63" s="229">
        <f t="shared" si="9"/>
        <v>1182.579</v>
      </c>
    </row>
    <row r="64" spans="1:8" ht="30">
      <c r="A64" s="249" t="s">
        <v>119</v>
      </c>
      <c r="B64" s="250" t="s">
        <v>54</v>
      </c>
      <c r="C64" s="708"/>
      <c r="D64" s="251" t="s">
        <v>63</v>
      </c>
      <c r="E64" s="248" t="s">
        <v>565</v>
      </c>
      <c r="F64" s="229">
        <v>2240</v>
      </c>
      <c r="G64" s="229">
        <v>1250.21</v>
      </c>
      <c r="H64" s="283">
        <f>F64-G64</f>
        <v>989.79</v>
      </c>
    </row>
    <row r="65" spans="1:8" ht="30">
      <c r="A65" s="249" t="s">
        <v>120</v>
      </c>
      <c r="B65" s="252" t="s">
        <v>566</v>
      </c>
      <c r="C65" s="708"/>
      <c r="D65" s="253" t="s">
        <v>63</v>
      </c>
      <c r="E65" s="248" t="s">
        <v>567</v>
      </c>
      <c r="F65" s="229">
        <v>1100</v>
      </c>
      <c r="G65" s="229">
        <v>697.428</v>
      </c>
      <c r="H65" s="229">
        <f t="shared" si="9"/>
        <v>402.572</v>
      </c>
    </row>
    <row r="66" spans="1:8" ht="30">
      <c r="A66" s="249" t="s">
        <v>121</v>
      </c>
      <c r="B66" s="252" t="s">
        <v>568</v>
      </c>
      <c r="C66" s="700"/>
      <c r="D66" s="253" t="s">
        <v>63</v>
      </c>
      <c r="E66" s="256" t="s">
        <v>569</v>
      </c>
      <c r="F66" s="229">
        <v>8876</v>
      </c>
      <c r="G66" s="229">
        <v>7755.93</v>
      </c>
      <c r="H66" s="229">
        <f t="shared" si="9"/>
        <v>1120.0699999999997</v>
      </c>
    </row>
    <row r="67" spans="1:8" ht="60">
      <c r="A67" s="249" t="s">
        <v>125</v>
      </c>
      <c r="B67" s="257" t="s">
        <v>571</v>
      </c>
      <c r="C67" s="268" t="s">
        <v>570</v>
      </c>
      <c r="D67" s="235" t="s">
        <v>123</v>
      </c>
      <c r="E67" s="227" t="s">
        <v>572</v>
      </c>
      <c r="F67" s="229">
        <v>400</v>
      </c>
      <c r="G67" s="229">
        <v>395.988</v>
      </c>
      <c r="H67" s="229">
        <f t="shared" si="9"/>
        <v>4.0120000000000005</v>
      </c>
    </row>
    <row r="68" spans="1:8" ht="15">
      <c r="A68" s="249" t="s">
        <v>573</v>
      </c>
      <c r="B68" s="257" t="s">
        <v>574</v>
      </c>
      <c r="C68" s="699" t="s">
        <v>575</v>
      </c>
      <c r="D68" s="235" t="s">
        <v>123</v>
      </c>
      <c r="E68" s="227" t="s">
        <v>576</v>
      </c>
      <c r="F68" s="229">
        <v>495</v>
      </c>
      <c r="G68" s="162">
        <v>456.18200000000002</v>
      </c>
      <c r="H68" s="229">
        <f t="shared" si="9"/>
        <v>38.817999999999984</v>
      </c>
    </row>
    <row r="69" spans="1:8" ht="30">
      <c r="A69" s="249" t="s">
        <v>577</v>
      </c>
      <c r="B69" s="257" t="s">
        <v>578</v>
      </c>
      <c r="C69" s="700"/>
      <c r="D69" s="235" t="s">
        <v>123</v>
      </c>
      <c r="E69" s="227" t="s">
        <v>579</v>
      </c>
      <c r="F69" s="229">
        <v>600</v>
      </c>
      <c r="G69" s="162">
        <v>579.70600000000002</v>
      </c>
      <c r="H69" s="229">
        <f t="shared" si="9"/>
        <v>20.293999999999983</v>
      </c>
    </row>
    <row r="70" spans="1:8" ht="30">
      <c r="A70" s="249" t="s">
        <v>580</v>
      </c>
      <c r="B70" s="257" t="s">
        <v>581</v>
      </c>
      <c r="C70" s="699" t="s">
        <v>582</v>
      </c>
      <c r="D70" s="251" t="s">
        <v>127</v>
      </c>
      <c r="E70" s="248" t="s">
        <v>583</v>
      </c>
      <c r="F70" s="229">
        <v>180</v>
      </c>
      <c r="G70" s="229">
        <v>177.01</v>
      </c>
      <c r="H70" s="229">
        <f t="shared" si="9"/>
        <v>2.9900000000000091</v>
      </c>
    </row>
    <row r="71" spans="1:8" ht="29.25" customHeight="1">
      <c r="A71" s="249" t="s">
        <v>584</v>
      </c>
      <c r="B71" s="257" t="s">
        <v>585</v>
      </c>
      <c r="C71" s="708"/>
      <c r="D71" s="251" t="s">
        <v>127</v>
      </c>
      <c r="E71" s="248" t="s">
        <v>586</v>
      </c>
      <c r="F71" s="229">
        <v>620</v>
      </c>
      <c r="G71" s="229">
        <v>619.31799999999998</v>
      </c>
      <c r="H71" s="229">
        <f t="shared" si="9"/>
        <v>0.68200000000001637</v>
      </c>
    </row>
    <row r="72" spans="1:8" ht="30">
      <c r="A72" s="249" t="s">
        <v>587</v>
      </c>
      <c r="B72" s="257" t="s">
        <v>588</v>
      </c>
      <c r="C72" s="700"/>
      <c r="D72" s="251" t="s">
        <v>127</v>
      </c>
      <c r="E72" s="248" t="s">
        <v>589</v>
      </c>
      <c r="F72" s="229">
        <v>800</v>
      </c>
      <c r="G72" s="229">
        <v>799.18799999999999</v>
      </c>
      <c r="H72" s="229">
        <f t="shared" si="9"/>
        <v>0.81200000000001182</v>
      </c>
    </row>
    <row r="73" spans="1:8" ht="60">
      <c r="A73" s="249" t="s">
        <v>590</v>
      </c>
      <c r="B73" s="250" t="s">
        <v>61</v>
      </c>
      <c r="C73" s="235" t="s">
        <v>591</v>
      </c>
      <c r="D73" s="235" t="s">
        <v>129</v>
      </c>
      <c r="E73" s="248" t="s">
        <v>592</v>
      </c>
      <c r="F73" s="229">
        <v>1072</v>
      </c>
      <c r="G73" s="234">
        <v>1033.4525000000001</v>
      </c>
      <c r="H73" s="229">
        <f t="shared" si="9"/>
        <v>38.5474999999999</v>
      </c>
    </row>
    <row r="74" spans="1:8" ht="60">
      <c r="A74" s="249" t="s">
        <v>593</v>
      </c>
      <c r="B74" s="258" t="s">
        <v>594</v>
      </c>
      <c r="C74" s="268" t="s">
        <v>130</v>
      </c>
      <c r="D74" s="253" t="s">
        <v>131</v>
      </c>
      <c r="E74" s="256" t="s">
        <v>595</v>
      </c>
      <c r="F74" s="229">
        <v>130</v>
      </c>
      <c r="G74" s="234" t="s">
        <v>451</v>
      </c>
      <c r="H74" s="229">
        <f t="shared" si="9"/>
        <v>130</v>
      </c>
    </row>
    <row r="75" spans="1:8" ht="60">
      <c r="A75" s="249" t="s">
        <v>596</v>
      </c>
      <c r="B75" s="258" t="s">
        <v>597</v>
      </c>
      <c r="C75" s="268" t="s">
        <v>130</v>
      </c>
      <c r="D75" s="253" t="s">
        <v>131</v>
      </c>
      <c r="E75" s="256" t="s">
        <v>598</v>
      </c>
      <c r="F75" s="229">
        <v>500</v>
      </c>
      <c r="G75" s="229"/>
      <c r="H75" s="229">
        <f t="shared" si="9"/>
        <v>500</v>
      </c>
    </row>
    <row r="76" spans="1:8" ht="60">
      <c r="A76" s="249" t="s">
        <v>599</v>
      </c>
      <c r="B76" s="258" t="s">
        <v>600</v>
      </c>
      <c r="C76" s="268" t="s">
        <v>130</v>
      </c>
      <c r="D76" s="253" t="s">
        <v>131</v>
      </c>
      <c r="E76" s="256" t="s">
        <v>601</v>
      </c>
      <c r="F76" s="229">
        <v>800</v>
      </c>
      <c r="G76" s="229"/>
      <c r="H76" s="229">
        <f t="shared" si="9"/>
        <v>800</v>
      </c>
    </row>
    <row r="77" spans="1:8" ht="30">
      <c r="A77" s="249" t="s">
        <v>602</v>
      </c>
      <c r="B77" s="257" t="s">
        <v>603</v>
      </c>
      <c r="C77" s="699" t="s">
        <v>604</v>
      </c>
      <c r="D77" s="259" t="s">
        <v>132</v>
      </c>
      <c r="E77" s="256" t="s">
        <v>605</v>
      </c>
      <c r="F77" s="229">
        <v>600</v>
      </c>
      <c r="G77" s="229"/>
      <c r="H77" s="229">
        <f t="shared" si="9"/>
        <v>600</v>
      </c>
    </row>
    <row r="78" spans="1:8" ht="30">
      <c r="A78" s="249" t="s">
        <v>606</v>
      </c>
      <c r="B78" s="257" t="s">
        <v>607</v>
      </c>
      <c r="C78" s="700"/>
      <c r="D78" s="259" t="s">
        <v>132</v>
      </c>
      <c r="E78" s="256" t="s">
        <v>608</v>
      </c>
      <c r="F78" s="229">
        <v>500</v>
      </c>
      <c r="G78" s="229"/>
      <c r="H78" s="229">
        <f t="shared" si="9"/>
        <v>500</v>
      </c>
    </row>
    <row r="79" spans="1:8" ht="15">
      <c r="A79" s="249" t="s">
        <v>609</v>
      </c>
      <c r="B79" s="257" t="s">
        <v>610</v>
      </c>
      <c r="C79" s="699" t="s">
        <v>611</v>
      </c>
      <c r="D79" s="253" t="s">
        <v>133</v>
      </c>
      <c r="E79" s="256" t="s">
        <v>612</v>
      </c>
      <c r="F79" s="229">
        <v>600</v>
      </c>
      <c r="G79" s="229"/>
      <c r="H79" s="229">
        <f t="shared" si="9"/>
        <v>600</v>
      </c>
    </row>
    <row r="80" spans="1:8" ht="15">
      <c r="A80" s="249" t="s">
        <v>613</v>
      </c>
      <c r="B80" s="257" t="s">
        <v>614</v>
      </c>
      <c r="C80" s="700"/>
      <c r="D80" s="253" t="s">
        <v>133</v>
      </c>
      <c r="E80" s="256" t="s">
        <v>615</v>
      </c>
      <c r="F80" s="229">
        <v>600</v>
      </c>
      <c r="G80" s="229"/>
      <c r="H80" s="229">
        <f t="shared" si="9"/>
        <v>600</v>
      </c>
    </row>
    <row r="81" spans="1:8" ht="60">
      <c r="A81" s="249" t="s">
        <v>616</v>
      </c>
      <c r="B81" s="257" t="s">
        <v>617</v>
      </c>
      <c r="C81" s="235" t="s">
        <v>618</v>
      </c>
      <c r="D81" s="251" t="s">
        <v>135</v>
      </c>
      <c r="E81" s="256" t="s">
        <v>619</v>
      </c>
      <c r="F81" s="229">
        <v>800</v>
      </c>
      <c r="G81" s="229"/>
      <c r="H81" s="229">
        <f t="shared" si="9"/>
        <v>800</v>
      </c>
    </row>
    <row r="82" spans="1:8" ht="45">
      <c r="A82" s="249" t="s">
        <v>620</v>
      </c>
      <c r="B82" s="257" t="s">
        <v>621</v>
      </c>
      <c r="C82" s="235" t="s">
        <v>149</v>
      </c>
      <c r="D82" s="251" t="s">
        <v>135</v>
      </c>
      <c r="E82" s="248" t="s">
        <v>622</v>
      </c>
      <c r="F82" s="229">
        <v>800</v>
      </c>
      <c r="G82" s="229">
        <f>741.385</f>
        <v>741.38499999999999</v>
      </c>
      <c r="H82" s="229">
        <f t="shared" si="9"/>
        <v>58.615000000000009</v>
      </c>
    </row>
    <row r="83" spans="1:8" ht="60">
      <c r="A83" s="249" t="s">
        <v>631</v>
      </c>
      <c r="B83" s="257" t="s">
        <v>632</v>
      </c>
      <c r="C83" s="268" t="s">
        <v>624</v>
      </c>
      <c r="D83" s="251" t="s">
        <v>136</v>
      </c>
      <c r="E83" s="248" t="s">
        <v>633</v>
      </c>
      <c r="F83" s="229">
        <v>140</v>
      </c>
      <c r="G83" s="234" t="s">
        <v>451</v>
      </c>
      <c r="H83" s="229">
        <f t="shared" si="9"/>
        <v>140</v>
      </c>
    </row>
    <row r="84" spans="1:8" ht="60">
      <c r="A84" s="249" t="s">
        <v>634</v>
      </c>
      <c r="B84" s="257" t="s">
        <v>635</v>
      </c>
      <c r="C84" s="268" t="s">
        <v>624</v>
      </c>
      <c r="D84" s="251" t="s">
        <v>136</v>
      </c>
      <c r="E84" s="248" t="s">
        <v>636</v>
      </c>
      <c r="F84" s="229">
        <v>535</v>
      </c>
      <c r="G84" s="229"/>
      <c r="H84" s="229">
        <f t="shared" si="9"/>
        <v>535</v>
      </c>
    </row>
    <row r="85" spans="1:8" ht="30">
      <c r="A85" s="249" t="s">
        <v>637</v>
      </c>
      <c r="B85" s="257" t="s">
        <v>638</v>
      </c>
      <c r="C85" s="699" t="s">
        <v>639</v>
      </c>
      <c r="D85" s="251" t="s">
        <v>137</v>
      </c>
      <c r="E85" s="248" t="s">
        <v>640</v>
      </c>
      <c r="F85" s="229">
        <v>600</v>
      </c>
      <c r="G85" s="229">
        <v>598.29999999999995</v>
      </c>
      <c r="H85" s="229">
        <f t="shared" si="9"/>
        <v>1.7000000000000455</v>
      </c>
    </row>
    <row r="86" spans="1:8" ht="30">
      <c r="A86" s="249" t="s">
        <v>641</v>
      </c>
      <c r="B86" s="257" t="s">
        <v>642</v>
      </c>
      <c r="C86" s="700"/>
      <c r="D86" s="251" t="s">
        <v>137</v>
      </c>
      <c r="E86" s="248" t="s">
        <v>643</v>
      </c>
      <c r="F86" s="229">
        <v>550</v>
      </c>
      <c r="G86" s="229">
        <v>548.15499999999997</v>
      </c>
      <c r="H86" s="229">
        <f t="shared" si="9"/>
        <v>1.8450000000000273</v>
      </c>
    </row>
    <row r="87" spans="1:8" ht="45">
      <c r="A87" s="260" t="s">
        <v>644</v>
      </c>
      <c r="B87" s="261" t="s">
        <v>645</v>
      </c>
      <c r="C87" s="262" t="s">
        <v>148</v>
      </c>
      <c r="D87" s="262" t="s">
        <v>138</v>
      </c>
      <c r="E87" s="263" t="s">
        <v>646</v>
      </c>
      <c r="F87" s="264">
        <v>1150</v>
      </c>
      <c r="G87" s="229">
        <v>1114.9390000000001</v>
      </c>
      <c r="H87" s="229">
        <f t="shared" si="9"/>
        <v>35.060999999999922</v>
      </c>
    </row>
    <row r="88" spans="1:8" ht="30" customHeight="1">
      <c r="A88" s="249" t="s">
        <v>647</v>
      </c>
      <c r="B88" s="257" t="s">
        <v>648</v>
      </c>
      <c r="C88" s="268" t="s">
        <v>649</v>
      </c>
      <c r="D88" s="235" t="s">
        <v>139</v>
      </c>
      <c r="E88" s="263" t="s">
        <v>650</v>
      </c>
      <c r="F88" s="229">
        <v>300</v>
      </c>
      <c r="G88" s="234"/>
      <c r="H88" s="229">
        <f t="shared" si="9"/>
        <v>300</v>
      </c>
    </row>
    <row r="89" spans="1:8" ht="60">
      <c r="A89" s="249" t="s">
        <v>651</v>
      </c>
      <c r="B89" s="257" t="s">
        <v>652</v>
      </c>
      <c r="C89" s="268" t="s">
        <v>649</v>
      </c>
      <c r="D89" s="235" t="s">
        <v>139</v>
      </c>
      <c r="E89" s="263" t="s">
        <v>653</v>
      </c>
      <c r="F89" s="229">
        <v>600</v>
      </c>
      <c r="G89" s="234"/>
      <c r="H89" s="229">
        <f t="shared" si="9"/>
        <v>600</v>
      </c>
    </row>
    <row r="90" spans="1:8" ht="28.5">
      <c r="A90" s="222" t="s">
        <v>13</v>
      </c>
      <c r="B90" s="223" t="s">
        <v>31</v>
      </c>
      <c r="C90" s="223"/>
      <c r="D90" s="223"/>
      <c r="E90" s="223"/>
      <c r="F90" s="224">
        <f t="shared" ref="F90" si="10">F91</f>
        <v>16134</v>
      </c>
      <c r="G90" s="224">
        <f>G91</f>
        <v>7413.4315000000006</v>
      </c>
      <c r="H90" s="224">
        <f>H91</f>
        <v>8720.5684999999994</v>
      </c>
    </row>
    <row r="91" spans="1:8" ht="28.5" hidden="1">
      <c r="A91" s="225">
        <v>1</v>
      </c>
      <c r="B91" s="220" t="s">
        <v>654</v>
      </c>
      <c r="C91" s="220"/>
      <c r="D91" s="220"/>
      <c r="E91" s="220"/>
      <c r="F91" s="221">
        <f>SUM(F92:F111)</f>
        <v>16134</v>
      </c>
      <c r="G91" s="221">
        <f>SUM(G92:G111)</f>
        <v>7413.4315000000006</v>
      </c>
      <c r="H91" s="221">
        <f>SUM(H92:H111)</f>
        <v>8720.5684999999994</v>
      </c>
    </row>
    <row r="92" spans="1:8" ht="30">
      <c r="A92" s="253">
        <v>1</v>
      </c>
      <c r="B92" s="257" t="s">
        <v>655</v>
      </c>
      <c r="C92" s="699" t="s">
        <v>570</v>
      </c>
      <c r="D92" s="235" t="s">
        <v>123</v>
      </c>
      <c r="E92" s="227" t="s">
        <v>656</v>
      </c>
      <c r="F92" s="229">
        <v>1110</v>
      </c>
      <c r="G92" s="229">
        <v>1107.498</v>
      </c>
      <c r="H92" s="229">
        <f t="shared" ref="H92:H111" si="11">F92-G92</f>
        <v>2.5019999999999527</v>
      </c>
    </row>
    <row r="93" spans="1:8" ht="30">
      <c r="A93" s="253">
        <v>2</v>
      </c>
      <c r="B93" s="257" t="s">
        <v>657</v>
      </c>
      <c r="C93" s="700"/>
      <c r="D93" s="235" t="s">
        <v>123</v>
      </c>
      <c r="E93" s="227" t="s">
        <v>658</v>
      </c>
      <c r="F93" s="229">
        <v>600</v>
      </c>
      <c r="G93" s="229">
        <v>598.60500000000002</v>
      </c>
      <c r="H93" s="229">
        <f t="shared" si="11"/>
        <v>1.3949999999999818</v>
      </c>
    </row>
    <row r="94" spans="1:8" ht="60">
      <c r="A94" s="253">
        <v>3</v>
      </c>
      <c r="B94" s="257" t="s">
        <v>659</v>
      </c>
      <c r="C94" s="235" t="s">
        <v>582</v>
      </c>
      <c r="D94" s="235" t="s">
        <v>127</v>
      </c>
      <c r="E94" s="227" t="s">
        <v>660</v>
      </c>
      <c r="F94" s="229">
        <v>1150</v>
      </c>
      <c r="G94" s="237">
        <v>1143.4549999999999</v>
      </c>
      <c r="H94" s="229">
        <f t="shared" si="11"/>
        <v>6.5450000000000728</v>
      </c>
    </row>
    <row r="95" spans="1:8" ht="45">
      <c r="A95" s="253">
        <v>4</v>
      </c>
      <c r="B95" s="257" t="s">
        <v>661</v>
      </c>
      <c r="C95" s="235" t="s">
        <v>662</v>
      </c>
      <c r="D95" s="235" t="s">
        <v>127</v>
      </c>
      <c r="E95" s="227" t="s">
        <v>663</v>
      </c>
      <c r="F95" s="229">
        <v>250</v>
      </c>
      <c r="G95" s="229">
        <v>233.76400000000001</v>
      </c>
      <c r="H95" s="229">
        <f t="shared" si="11"/>
        <v>16.23599999999999</v>
      </c>
    </row>
    <row r="96" spans="1:8" ht="60">
      <c r="A96" s="253">
        <v>5</v>
      </c>
      <c r="B96" s="257" t="s">
        <v>664</v>
      </c>
      <c r="C96" s="235" t="s">
        <v>582</v>
      </c>
      <c r="D96" s="235" t="s">
        <v>127</v>
      </c>
      <c r="E96" s="227" t="s">
        <v>665</v>
      </c>
      <c r="F96" s="229">
        <v>306</v>
      </c>
      <c r="G96" s="229">
        <v>304.59699999999998</v>
      </c>
      <c r="H96" s="229">
        <f t="shared" si="11"/>
        <v>1.40300000000002</v>
      </c>
    </row>
    <row r="97" spans="1:8" ht="30" customHeight="1">
      <c r="A97" s="253">
        <v>6</v>
      </c>
      <c r="B97" s="257" t="s">
        <v>666</v>
      </c>
      <c r="C97" s="268" t="s">
        <v>591</v>
      </c>
      <c r="D97" s="235" t="s">
        <v>667</v>
      </c>
      <c r="E97" s="227" t="s">
        <v>668</v>
      </c>
      <c r="F97" s="229">
        <v>970</v>
      </c>
      <c r="G97" s="229">
        <v>966.40150000000006</v>
      </c>
      <c r="H97" s="229">
        <f t="shared" si="11"/>
        <v>3.5984999999999445</v>
      </c>
    </row>
    <row r="98" spans="1:8" ht="60">
      <c r="A98" s="253">
        <v>8</v>
      </c>
      <c r="B98" s="257" t="s">
        <v>669</v>
      </c>
      <c r="C98" s="268" t="s">
        <v>591</v>
      </c>
      <c r="D98" s="235" t="s">
        <v>667</v>
      </c>
      <c r="E98" s="227" t="s">
        <v>670</v>
      </c>
      <c r="F98" s="229">
        <v>706</v>
      </c>
      <c r="G98" s="229">
        <v>703.43200000000002</v>
      </c>
      <c r="H98" s="229">
        <f t="shared" si="11"/>
        <v>2.5679999999999836</v>
      </c>
    </row>
    <row r="99" spans="1:8" ht="15">
      <c r="A99" s="253">
        <v>11</v>
      </c>
      <c r="B99" s="257" t="s">
        <v>671</v>
      </c>
      <c r="C99" s="699" t="s">
        <v>604</v>
      </c>
      <c r="D99" s="235" t="s">
        <v>132</v>
      </c>
      <c r="E99" s="227" t="s">
        <v>672</v>
      </c>
      <c r="F99" s="229">
        <v>906</v>
      </c>
      <c r="G99" s="234"/>
      <c r="H99" s="229">
        <f t="shared" si="11"/>
        <v>906</v>
      </c>
    </row>
    <row r="100" spans="1:8" ht="30">
      <c r="A100" s="253">
        <v>12</v>
      </c>
      <c r="B100" s="257" t="s">
        <v>673</v>
      </c>
      <c r="C100" s="700"/>
      <c r="D100" s="235" t="s">
        <v>132</v>
      </c>
      <c r="E100" s="227" t="s">
        <v>674</v>
      </c>
      <c r="F100" s="229">
        <v>800</v>
      </c>
      <c r="G100" s="229"/>
      <c r="H100" s="229">
        <f t="shared" si="11"/>
        <v>800</v>
      </c>
    </row>
    <row r="101" spans="1:8" ht="15">
      <c r="A101" s="253">
        <v>13</v>
      </c>
      <c r="B101" s="257" t="s">
        <v>675</v>
      </c>
      <c r="C101" s="699" t="s">
        <v>611</v>
      </c>
      <c r="D101" s="235" t="s">
        <v>133</v>
      </c>
      <c r="E101" s="227" t="s">
        <v>676</v>
      </c>
      <c r="F101" s="229">
        <v>1256</v>
      </c>
      <c r="G101" s="234" t="s">
        <v>451</v>
      </c>
      <c r="H101" s="229">
        <f t="shared" si="11"/>
        <v>1256</v>
      </c>
    </row>
    <row r="102" spans="1:8" ht="15">
      <c r="A102" s="253">
        <v>14</v>
      </c>
      <c r="B102" s="257" t="s">
        <v>677</v>
      </c>
      <c r="C102" s="700"/>
      <c r="D102" s="235" t="s">
        <v>133</v>
      </c>
      <c r="E102" s="227" t="s">
        <v>678</v>
      </c>
      <c r="F102" s="229">
        <v>450</v>
      </c>
      <c r="G102" s="234" t="s">
        <v>451</v>
      </c>
      <c r="H102" s="229">
        <f t="shared" si="11"/>
        <v>450</v>
      </c>
    </row>
    <row r="103" spans="1:8" ht="30">
      <c r="A103" s="253">
        <v>15</v>
      </c>
      <c r="B103" s="257" t="s">
        <v>679</v>
      </c>
      <c r="C103" s="699" t="s">
        <v>618</v>
      </c>
      <c r="D103" s="235" t="s">
        <v>135</v>
      </c>
      <c r="E103" s="227" t="s">
        <v>680</v>
      </c>
      <c r="F103" s="229">
        <v>900</v>
      </c>
      <c r="G103" s="234"/>
      <c r="H103" s="229">
        <f t="shared" si="11"/>
        <v>900</v>
      </c>
    </row>
    <row r="104" spans="1:8" ht="30">
      <c r="A104" s="253">
        <v>16</v>
      </c>
      <c r="B104" s="257" t="s">
        <v>681</v>
      </c>
      <c r="C104" s="700"/>
      <c r="D104" s="235" t="s">
        <v>135</v>
      </c>
      <c r="E104" s="227" t="s">
        <v>682</v>
      </c>
      <c r="F104" s="229">
        <v>806</v>
      </c>
      <c r="G104" s="229"/>
      <c r="H104" s="229">
        <f t="shared" si="11"/>
        <v>806</v>
      </c>
    </row>
    <row r="105" spans="1:8" ht="30">
      <c r="A105" s="253">
        <v>17</v>
      </c>
      <c r="B105" s="257" t="s">
        <v>683</v>
      </c>
      <c r="C105" s="699" t="s">
        <v>684</v>
      </c>
      <c r="D105" s="235" t="s">
        <v>136</v>
      </c>
      <c r="E105" s="227" t="s">
        <v>685</v>
      </c>
      <c r="F105" s="229">
        <v>1046</v>
      </c>
      <c r="G105" s="229"/>
      <c r="H105" s="229">
        <f t="shared" si="11"/>
        <v>1046</v>
      </c>
    </row>
    <row r="106" spans="1:8" ht="30">
      <c r="A106" s="253">
        <v>18</v>
      </c>
      <c r="B106" s="257" t="s">
        <v>686</v>
      </c>
      <c r="C106" s="700"/>
      <c r="D106" s="235" t="s">
        <v>136</v>
      </c>
      <c r="E106" s="227" t="s">
        <v>687</v>
      </c>
      <c r="F106" s="229">
        <v>660</v>
      </c>
      <c r="G106" s="229"/>
      <c r="H106" s="229">
        <f t="shared" si="11"/>
        <v>660</v>
      </c>
    </row>
    <row r="107" spans="1:8" ht="30">
      <c r="A107" s="253">
        <v>19</v>
      </c>
      <c r="B107" s="257" t="s">
        <v>688</v>
      </c>
      <c r="C107" s="699" t="s">
        <v>639</v>
      </c>
      <c r="D107" s="235" t="s">
        <v>137</v>
      </c>
      <c r="E107" s="227" t="s">
        <v>689</v>
      </c>
      <c r="F107" s="229">
        <v>1106</v>
      </c>
      <c r="G107" s="234">
        <v>1103.1500000000001</v>
      </c>
      <c r="H107" s="229">
        <f t="shared" si="11"/>
        <v>2.8499999999999091</v>
      </c>
    </row>
    <row r="108" spans="1:8" ht="15">
      <c r="A108" s="253">
        <v>20</v>
      </c>
      <c r="B108" s="257" t="s">
        <v>690</v>
      </c>
      <c r="C108" s="700"/>
      <c r="D108" s="235" t="s">
        <v>137</v>
      </c>
      <c r="E108" s="227" t="s">
        <v>691</v>
      </c>
      <c r="F108" s="229">
        <v>600</v>
      </c>
      <c r="G108" s="229"/>
      <c r="H108" s="229">
        <f t="shared" si="11"/>
        <v>600</v>
      </c>
    </row>
    <row r="109" spans="1:8" ht="15">
      <c r="A109" s="265">
        <v>21</v>
      </c>
      <c r="B109" s="261" t="s">
        <v>692</v>
      </c>
      <c r="C109" s="774" t="s">
        <v>693</v>
      </c>
      <c r="D109" s="262" t="s">
        <v>138</v>
      </c>
      <c r="E109" s="263" t="s">
        <v>694</v>
      </c>
      <c r="F109" s="264">
        <v>1266</v>
      </c>
      <c r="G109" s="264">
        <v>1252.529</v>
      </c>
      <c r="H109" s="229">
        <f t="shared" si="11"/>
        <v>13.471000000000004</v>
      </c>
    </row>
    <row r="110" spans="1:8" ht="30">
      <c r="A110" s="265">
        <v>22</v>
      </c>
      <c r="B110" s="261" t="s">
        <v>695</v>
      </c>
      <c r="C110" s="775"/>
      <c r="D110" s="262" t="s">
        <v>138</v>
      </c>
      <c r="E110" s="263" t="s">
        <v>696</v>
      </c>
      <c r="F110" s="264">
        <v>440</v>
      </c>
      <c r="G110" s="264"/>
      <c r="H110" s="229">
        <f t="shared" si="11"/>
        <v>440</v>
      </c>
    </row>
    <row r="111" spans="1:8" ht="30">
      <c r="A111" s="253">
        <v>24</v>
      </c>
      <c r="B111" s="257" t="s">
        <v>697</v>
      </c>
      <c r="C111" s="270"/>
      <c r="D111" s="235" t="s">
        <v>139</v>
      </c>
      <c r="E111" s="227" t="s">
        <v>698</v>
      </c>
      <c r="F111" s="229">
        <v>806</v>
      </c>
      <c r="G111" s="234"/>
      <c r="H111" s="229">
        <f t="shared" si="11"/>
        <v>806</v>
      </c>
    </row>
  </sheetData>
  <mergeCells count="19">
    <mergeCell ref="A4:B4"/>
    <mergeCell ref="C8:C9"/>
    <mergeCell ref="C25:C27"/>
    <mergeCell ref="C28:C31"/>
    <mergeCell ref="C32:C33"/>
    <mergeCell ref="C77:C78"/>
    <mergeCell ref="C79:C80"/>
    <mergeCell ref="C85:C86"/>
    <mergeCell ref="C92:C93"/>
    <mergeCell ref="C37:C45"/>
    <mergeCell ref="C51:C66"/>
    <mergeCell ref="C68:C69"/>
    <mergeCell ref="C70:C72"/>
    <mergeCell ref="C107:C108"/>
    <mergeCell ref="C109:C110"/>
    <mergeCell ref="C99:C100"/>
    <mergeCell ref="C101:C102"/>
    <mergeCell ref="C103:C104"/>
    <mergeCell ref="C105:C10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7"/>
  <sheetViews>
    <sheetView topLeftCell="A40" workbookViewId="0">
      <selection activeCell="C61" sqref="C61"/>
    </sheetView>
  </sheetViews>
  <sheetFormatPr defaultRowHeight="12.75"/>
  <cols>
    <col min="1" max="1" width="6.1640625" style="23" customWidth="1"/>
    <col min="2" max="2" width="36.1640625" style="23" customWidth="1"/>
    <col min="3" max="3" width="15.1640625" style="23" customWidth="1"/>
    <col min="4" max="6" width="15" style="23" customWidth="1"/>
    <col min="7" max="16384" width="9.33203125" style="23"/>
  </cols>
  <sheetData>
    <row r="4" spans="1:6" ht="12.75" customHeight="1">
      <c r="A4" s="788" t="s">
        <v>0</v>
      </c>
      <c r="B4" s="788" t="s">
        <v>147</v>
      </c>
      <c r="C4" s="789" t="s">
        <v>72</v>
      </c>
      <c r="D4" s="400" t="s">
        <v>432</v>
      </c>
      <c r="E4" s="401" t="s">
        <v>724</v>
      </c>
      <c r="F4" s="780" t="s">
        <v>725</v>
      </c>
    </row>
    <row r="5" spans="1:6" ht="25.5">
      <c r="A5" s="788"/>
      <c r="B5" s="788"/>
      <c r="C5" s="790"/>
      <c r="D5" s="308" t="s">
        <v>142</v>
      </c>
      <c r="E5" s="309" t="s">
        <v>140</v>
      </c>
      <c r="F5" s="781"/>
    </row>
    <row r="6" spans="1:6">
      <c r="A6" s="310"/>
      <c r="B6" s="310" t="s">
        <v>7</v>
      </c>
      <c r="C6" s="310"/>
      <c r="D6" s="311">
        <f>D7+D33+D41</f>
        <v>22557.893</v>
      </c>
      <c r="E6" s="312">
        <f>E7+E33+E41</f>
        <v>10179.596229999999</v>
      </c>
      <c r="F6" s="312">
        <f>F7+F33+F41</f>
        <v>12378.296770000001</v>
      </c>
    </row>
    <row r="7" spans="1:6" ht="25.5">
      <c r="A7" s="313" t="s">
        <v>143</v>
      </c>
      <c r="B7" s="313" t="s">
        <v>726</v>
      </c>
      <c r="C7" s="313"/>
      <c r="D7" s="314">
        <f t="shared" ref="D7:F7" si="0">D8+D11+D23+D25+D29</f>
        <v>7573</v>
      </c>
      <c r="E7" s="314">
        <f t="shared" si="0"/>
        <v>3100.8510000000001</v>
      </c>
      <c r="F7" s="314">
        <f t="shared" si="0"/>
        <v>4472.1490000000003</v>
      </c>
    </row>
    <row r="8" spans="1:6" ht="25.5">
      <c r="A8" s="315" t="s">
        <v>3</v>
      </c>
      <c r="B8" s="316" t="s">
        <v>727</v>
      </c>
      <c r="C8" s="317"/>
      <c r="D8" s="318">
        <f t="shared" ref="D8" si="1">SUM(D9:D10)</f>
        <v>1934</v>
      </c>
      <c r="E8" s="319">
        <f>SUM(E9:E10)</f>
        <v>1908.7339999999999</v>
      </c>
      <c r="F8" s="319">
        <f>SUM(F9:F10)</f>
        <v>25.266000000000076</v>
      </c>
    </row>
    <row r="9" spans="1:6" ht="38.25">
      <c r="A9" s="320">
        <v>1</v>
      </c>
      <c r="B9" s="321" t="s">
        <v>728</v>
      </c>
      <c r="C9" s="322" t="s">
        <v>48</v>
      </c>
      <c r="D9" s="323">
        <v>934</v>
      </c>
      <c r="E9" s="324">
        <v>908.93</v>
      </c>
      <c r="F9" s="325">
        <f>D9-E9</f>
        <v>25.07000000000005</v>
      </c>
    </row>
    <row r="10" spans="1:6" ht="25.5">
      <c r="A10" s="320">
        <v>2</v>
      </c>
      <c r="B10" s="326" t="s">
        <v>729</v>
      </c>
      <c r="C10" s="327" t="s">
        <v>131</v>
      </c>
      <c r="D10" s="323">
        <v>1000</v>
      </c>
      <c r="E10" s="328">
        <v>999.80399999999997</v>
      </c>
      <c r="F10" s="325">
        <f>D10-E10</f>
        <v>0.19600000000002638</v>
      </c>
    </row>
    <row r="11" spans="1:6" ht="25.5">
      <c r="A11" s="329" t="s">
        <v>5</v>
      </c>
      <c r="B11" s="330" t="s">
        <v>407</v>
      </c>
      <c r="C11" s="331"/>
      <c r="D11" s="332">
        <f>SUM(D12:D22)</f>
        <v>2315</v>
      </c>
      <c r="E11" s="333">
        <f>SUM(E12:E22)</f>
        <v>440.82799999999997</v>
      </c>
      <c r="F11" s="333">
        <f t="shared" ref="F11" si="2">SUM(F12:F22)</f>
        <v>1874.172</v>
      </c>
    </row>
    <row r="12" spans="1:6">
      <c r="A12" s="334">
        <v>1</v>
      </c>
      <c r="B12" s="335" t="s">
        <v>42</v>
      </c>
      <c r="C12" s="336" t="s">
        <v>42</v>
      </c>
      <c r="D12" s="323">
        <v>200</v>
      </c>
      <c r="E12" s="337"/>
      <c r="F12" s="325">
        <f t="shared" ref="F12:F22" si="3">D12-E12</f>
        <v>200</v>
      </c>
    </row>
    <row r="13" spans="1:6">
      <c r="A13" s="338">
        <v>2</v>
      </c>
      <c r="B13" s="339" t="s">
        <v>43</v>
      </c>
      <c r="C13" s="340" t="s">
        <v>43</v>
      </c>
      <c r="D13" s="341">
        <v>215</v>
      </c>
      <c r="E13" s="342">
        <v>147.80000000000001</v>
      </c>
      <c r="F13" s="343">
        <f t="shared" si="3"/>
        <v>67.199999999999989</v>
      </c>
    </row>
    <row r="14" spans="1:6">
      <c r="A14" s="338">
        <v>3</v>
      </c>
      <c r="B14" s="339" t="s">
        <v>44</v>
      </c>
      <c r="C14" s="340" t="s">
        <v>44</v>
      </c>
      <c r="D14" s="341">
        <v>200</v>
      </c>
      <c r="E14" s="344">
        <v>148.02799999999999</v>
      </c>
      <c r="F14" s="343">
        <f t="shared" si="3"/>
        <v>51.972000000000008</v>
      </c>
    </row>
    <row r="15" spans="1:6">
      <c r="A15" s="338">
        <v>4</v>
      </c>
      <c r="B15" s="339" t="s">
        <v>52</v>
      </c>
      <c r="C15" s="340" t="s">
        <v>52</v>
      </c>
      <c r="D15" s="341">
        <v>200</v>
      </c>
      <c r="E15" s="342">
        <v>145</v>
      </c>
      <c r="F15" s="343">
        <f t="shared" si="3"/>
        <v>55</v>
      </c>
    </row>
    <row r="16" spans="1:6">
      <c r="A16" s="338">
        <v>5</v>
      </c>
      <c r="B16" s="339" t="s">
        <v>51</v>
      </c>
      <c r="C16" s="340" t="s">
        <v>51</v>
      </c>
      <c r="D16" s="341">
        <v>215</v>
      </c>
      <c r="E16" s="342"/>
      <c r="F16" s="343">
        <f t="shared" si="3"/>
        <v>215</v>
      </c>
    </row>
    <row r="17" spans="1:6">
      <c r="A17" s="338">
        <v>6</v>
      </c>
      <c r="B17" s="339" t="s">
        <v>45</v>
      </c>
      <c r="C17" s="340" t="s">
        <v>45</v>
      </c>
      <c r="D17" s="341">
        <v>200</v>
      </c>
      <c r="E17" s="342"/>
      <c r="F17" s="343">
        <f t="shared" si="3"/>
        <v>200</v>
      </c>
    </row>
    <row r="18" spans="1:6">
      <c r="A18" s="338">
        <v>7</v>
      </c>
      <c r="B18" s="339" t="s">
        <v>46</v>
      </c>
      <c r="C18" s="340" t="s">
        <v>46</v>
      </c>
      <c r="D18" s="341">
        <v>215</v>
      </c>
      <c r="E18" s="342"/>
      <c r="F18" s="343">
        <f t="shared" si="3"/>
        <v>215</v>
      </c>
    </row>
    <row r="19" spans="1:6">
      <c r="A19" s="338">
        <v>8</v>
      </c>
      <c r="B19" s="339" t="s">
        <v>47</v>
      </c>
      <c r="C19" s="340" t="s">
        <v>47</v>
      </c>
      <c r="D19" s="341">
        <v>255</v>
      </c>
      <c r="E19" s="342"/>
      <c r="F19" s="343">
        <f t="shared" si="3"/>
        <v>255</v>
      </c>
    </row>
    <row r="20" spans="1:6">
      <c r="A20" s="338">
        <v>9</v>
      </c>
      <c r="B20" s="339" t="s">
        <v>48</v>
      </c>
      <c r="C20" s="340" t="s">
        <v>48</v>
      </c>
      <c r="D20" s="341">
        <v>215</v>
      </c>
      <c r="E20" s="342"/>
      <c r="F20" s="343">
        <f t="shared" si="3"/>
        <v>215</v>
      </c>
    </row>
    <row r="21" spans="1:6">
      <c r="A21" s="338">
        <v>10</v>
      </c>
      <c r="B21" s="339" t="s">
        <v>49</v>
      </c>
      <c r="C21" s="340" t="s">
        <v>49</v>
      </c>
      <c r="D21" s="341">
        <v>200</v>
      </c>
      <c r="E21" s="342"/>
      <c r="F21" s="343">
        <f t="shared" si="3"/>
        <v>200</v>
      </c>
    </row>
    <row r="22" spans="1:6">
      <c r="A22" s="338">
        <v>11</v>
      </c>
      <c r="B22" s="339" t="s">
        <v>50</v>
      </c>
      <c r="C22" s="340" t="s">
        <v>50</v>
      </c>
      <c r="D22" s="341">
        <v>200</v>
      </c>
      <c r="E22" s="342"/>
      <c r="F22" s="343">
        <f t="shared" si="3"/>
        <v>200</v>
      </c>
    </row>
    <row r="23" spans="1:6" ht="25.5">
      <c r="A23" s="345" t="s">
        <v>13</v>
      </c>
      <c r="B23" s="346" t="s">
        <v>730</v>
      </c>
      <c r="C23" s="347"/>
      <c r="D23" s="348">
        <f>D24</f>
        <v>981</v>
      </c>
      <c r="E23" s="349" t="str">
        <f>E24</f>
        <v>0</v>
      </c>
      <c r="F23" s="350">
        <f>F24</f>
        <v>981</v>
      </c>
    </row>
    <row r="24" spans="1:6" ht="38.25">
      <c r="A24" s="351" t="s">
        <v>29</v>
      </c>
      <c r="B24" s="352" t="s">
        <v>409</v>
      </c>
      <c r="C24" s="353" t="s">
        <v>731</v>
      </c>
      <c r="D24" s="341">
        <v>981</v>
      </c>
      <c r="E24" s="344" t="s">
        <v>451</v>
      </c>
      <c r="F24" s="354">
        <f>D24-E24</f>
        <v>981</v>
      </c>
    </row>
    <row r="25" spans="1:6" ht="25.5">
      <c r="A25" s="345" t="s">
        <v>14</v>
      </c>
      <c r="B25" s="346" t="s">
        <v>410</v>
      </c>
      <c r="C25" s="347"/>
      <c r="D25" s="348">
        <f>SUM(D26:D28)</f>
        <v>2141</v>
      </c>
      <c r="E25" s="348">
        <f t="shared" ref="E25" si="4">SUM(E26:E28)</f>
        <v>696.25</v>
      </c>
      <c r="F25" s="348">
        <f>SUM(F26:F28)</f>
        <v>1444.75</v>
      </c>
    </row>
    <row r="26" spans="1:6" ht="25.5">
      <c r="A26" s="338">
        <v>1</v>
      </c>
      <c r="B26" s="355" t="s">
        <v>732</v>
      </c>
      <c r="C26" s="356" t="s">
        <v>733</v>
      </c>
      <c r="D26" s="341">
        <f>956+741</f>
        <v>1697</v>
      </c>
      <c r="E26" s="342">
        <v>691.25</v>
      </c>
      <c r="F26" s="354">
        <f>D26-E26</f>
        <v>1005.75</v>
      </c>
    </row>
    <row r="27" spans="1:6" ht="25.5">
      <c r="A27" s="357">
        <v>2</v>
      </c>
      <c r="B27" s="358" t="s">
        <v>734</v>
      </c>
      <c r="C27" s="784" t="s">
        <v>735</v>
      </c>
      <c r="D27" s="359">
        <v>259</v>
      </c>
      <c r="E27" s="342"/>
      <c r="F27" s="354">
        <f>D27-E27</f>
        <v>259</v>
      </c>
    </row>
    <row r="28" spans="1:6" ht="25.5">
      <c r="A28" s="338">
        <v>3</v>
      </c>
      <c r="B28" s="358" t="s">
        <v>736</v>
      </c>
      <c r="C28" s="785"/>
      <c r="D28" s="341">
        <v>185</v>
      </c>
      <c r="E28" s="342">
        <v>5</v>
      </c>
      <c r="F28" s="354">
        <f>D28-E28</f>
        <v>180</v>
      </c>
    </row>
    <row r="29" spans="1:6" ht="25.5">
      <c r="A29" s="345" t="s">
        <v>16</v>
      </c>
      <c r="B29" s="346" t="s">
        <v>418</v>
      </c>
      <c r="C29" s="347"/>
      <c r="D29" s="348">
        <f>SUM(D30:D32)</f>
        <v>202</v>
      </c>
      <c r="E29" s="349">
        <f>SUM(E30:E32)</f>
        <v>55.038999999999994</v>
      </c>
      <c r="F29" s="349">
        <f>SUM(F30:F32)</f>
        <v>146.96099999999998</v>
      </c>
    </row>
    <row r="30" spans="1:6" ht="25.5">
      <c r="A30" s="357">
        <v>1</v>
      </c>
      <c r="B30" s="358" t="s">
        <v>41</v>
      </c>
      <c r="C30" s="357" t="s">
        <v>146</v>
      </c>
      <c r="D30" s="341">
        <f>88+54</f>
        <v>142</v>
      </c>
      <c r="E30" s="342">
        <v>19.649999999999999</v>
      </c>
      <c r="F30" s="354">
        <f>D30-E30</f>
        <v>122.35</v>
      </c>
    </row>
    <row r="31" spans="1:6">
      <c r="A31" s="357">
        <v>9</v>
      </c>
      <c r="B31" s="339" t="s">
        <v>47</v>
      </c>
      <c r="C31" s="340" t="s">
        <v>47</v>
      </c>
      <c r="D31" s="341">
        <f t="shared" ref="D31:D32" si="5">20+10</f>
        <v>30</v>
      </c>
      <c r="E31" s="342">
        <v>21.114000000000001</v>
      </c>
      <c r="F31" s="354">
        <f>D31-E31</f>
        <v>8.8859999999999992</v>
      </c>
    </row>
    <row r="32" spans="1:6">
      <c r="A32" s="357">
        <v>10</v>
      </c>
      <c r="B32" s="339" t="s">
        <v>48</v>
      </c>
      <c r="C32" s="340" t="s">
        <v>48</v>
      </c>
      <c r="D32" s="341">
        <f t="shared" si="5"/>
        <v>30</v>
      </c>
      <c r="E32" s="342">
        <v>14.275</v>
      </c>
      <c r="F32" s="354">
        <f>D32-E32</f>
        <v>15.725</v>
      </c>
    </row>
    <row r="33" spans="1:6" ht="25.5">
      <c r="A33" s="313" t="s">
        <v>144</v>
      </c>
      <c r="B33" s="361" t="s">
        <v>737</v>
      </c>
      <c r="C33" s="362"/>
      <c r="D33" s="363">
        <f t="shared" ref="D33:F33" si="6">D34+D35+D36+D37+D38</f>
        <v>1465</v>
      </c>
      <c r="E33" s="363">
        <f t="shared" si="6"/>
        <v>1052.383</v>
      </c>
      <c r="F33" s="363">
        <f t="shared" si="6"/>
        <v>412.61700000000002</v>
      </c>
    </row>
    <row r="34" spans="1:6">
      <c r="A34" s="364">
        <v>1</v>
      </c>
      <c r="B34" s="388" t="s">
        <v>738</v>
      </c>
      <c r="C34" s="786" t="s">
        <v>739</v>
      </c>
      <c r="D34" s="365">
        <v>400</v>
      </c>
      <c r="E34" s="366">
        <v>300</v>
      </c>
      <c r="F34" s="354">
        <f>D34-E34</f>
        <v>100</v>
      </c>
    </row>
    <row r="35" spans="1:6" ht="38.25">
      <c r="A35" s="364">
        <v>2</v>
      </c>
      <c r="B35" s="388" t="s">
        <v>740</v>
      </c>
      <c r="C35" s="787"/>
      <c r="D35" s="365">
        <v>500</v>
      </c>
      <c r="E35" s="367">
        <v>480.59699999999998</v>
      </c>
      <c r="F35" s="354">
        <f>D35-E35</f>
        <v>19.40300000000002</v>
      </c>
    </row>
    <row r="36" spans="1:6" ht="25.5">
      <c r="A36" s="370">
        <v>4</v>
      </c>
      <c r="B36" s="389" t="s">
        <v>763</v>
      </c>
      <c r="C36" s="371" t="s">
        <v>741</v>
      </c>
      <c r="D36" s="368">
        <v>100</v>
      </c>
      <c r="E36" s="367"/>
      <c r="F36" s="354">
        <f>D36-E36</f>
        <v>100</v>
      </c>
    </row>
    <row r="37" spans="1:6" ht="38.25">
      <c r="A37" s="370">
        <v>5</v>
      </c>
      <c r="B37" s="388" t="s">
        <v>742</v>
      </c>
      <c r="C37" s="371" t="s">
        <v>739</v>
      </c>
      <c r="D37" s="372">
        <v>85</v>
      </c>
      <c r="E37" s="369">
        <v>81.93</v>
      </c>
      <c r="F37" s="354">
        <f>D37-E37</f>
        <v>3.0699999999999932</v>
      </c>
    </row>
    <row r="38" spans="1:6" ht="25.5">
      <c r="A38" s="364">
        <v>6</v>
      </c>
      <c r="B38" s="388" t="s">
        <v>743</v>
      </c>
      <c r="C38" s="308"/>
      <c r="D38" s="372">
        <f>SUM(D39:D40)</f>
        <v>380</v>
      </c>
      <c r="E38" s="373">
        <f>SUM(E39:E40)</f>
        <v>189.85599999999999</v>
      </c>
      <c r="F38" s="373">
        <f>SUM(F39:F40)</f>
        <v>190.14400000000001</v>
      </c>
    </row>
    <row r="39" spans="1:6">
      <c r="A39" s="374">
        <v>1</v>
      </c>
      <c r="B39" s="375" t="s">
        <v>62</v>
      </c>
      <c r="C39" s="376" t="s">
        <v>62</v>
      </c>
      <c r="D39" s="378">
        <f>15+175</f>
        <v>190</v>
      </c>
      <c r="E39" s="378">
        <f>15+85+89.856</f>
        <v>189.85599999999999</v>
      </c>
      <c r="F39" s="354">
        <f>D39-E39</f>
        <v>0.14400000000000546</v>
      </c>
    </row>
    <row r="40" spans="1:6">
      <c r="A40" s="374">
        <v>7</v>
      </c>
      <c r="B40" s="375" t="s">
        <v>46</v>
      </c>
      <c r="C40" s="376" t="s">
        <v>46</v>
      </c>
      <c r="D40" s="378">
        <f>15+175</f>
        <v>190</v>
      </c>
      <c r="E40" s="360"/>
      <c r="F40" s="354">
        <f>D40-E40</f>
        <v>190</v>
      </c>
    </row>
    <row r="41" spans="1:6" ht="38.25">
      <c r="A41" s="313" t="s">
        <v>150</v>
      </c>
      <c r="B41" s="361" t="s">
        <v>744</v>
      </c>
      <c r="C41" s="362"/>
      <c r="D41" s="363">
        <f>D42+D44+D68+D75+D82+D84</f>
        <v>13519.893</v>
      </c>
      <c r="E41" s="363">
        <f>E42+E44+E68+E75+E82+E84</f>
        <v>6026.3622299999997</v>
      </c>
      <c r="F41" s="363">
        <f>F42+F44+F68+F75+F82+F84</f>
        <v>7493.5307700000003</v>
      </c>
    </row>
    <row r="42" spans="1:6" ht="38.25">
      <c r="A42" s="390" t="s">
        <v>3</v>
      </c>
      <c r="B42" s="391" t="s">
        <v>745</v>
      </c>
      <c r="C42" s="392"/>
      <c r="D42" s="393">
        <f>D43</f>
        <v>1323</v>
      </c>
      <c r="E42" s="394">
        <f>E43</f>
        <v>1296.713737</v>
      </c>
      <c r="F42" s="395">
        <f t="shared" ref="F42" si="7">F43</f>
        <v>26.286262999999963</v>
      </c>
    </row>
    <row r="43" spans="1:6">
      <c r="A43" s="379" t="s">
        <v>29</v>
      </c>
      <c r="B43" s="210" t="s">
        <v>68</v>
      </c>
      <c r="C43" s="380" t="s">
        <v>68</v>
      </c>
      <c r="D43" s="211">
        <f>1323</f>
        <v>1323</v>
      </c>
      <c r="E43" s="360">
        <v>1296.713737</v>
      </c>
      <c r="F43" s="354">
        <f>D43-E43</f>
        <v>26.286262999999963</v>
      </c>
    </row>
    <row r="44" spans="1:6" ht="51">
      <c r="A44" s="390" t="s">
        <v>5</v>
      </c>
      <c r="B44" s="391" t="s">
        <v>746</v>
      </c>
      <c r="C44" s="392"/>
      <c r="D44" s="393">
        <f>D45+D56</f>
        <v>7700.1930000000002</v>
      </c>
      <c r="E44" s="396">
        <f>E45+E56</f>
        <v>3173.7238200000002</v>
      </c>
      <c r="F44" s="395">
        <f>F45+F56</f>
        <v>4526.4691800000001</v>
      </c>
    </row>
    <row r="45" spans="1:6">
      <c r="A45" s="390"/>
      <c r="B45" s="391" t="s">
        <v>441</v>
      </c>
      <c r="C45" s="392"/>
      <c r="D45" s="397">
        <f>SUM(D46:D55)</f>
        <v>3541.1930000000002</v>
      </c>
      <c r="E45" s="396">
        <f>SUM(E46:E55)</f>
        <v>3173.7238200000002</v>
      </c>
      <c r="F45" s="395">
        <f>SUM(F46:F55)</f>
        <v>367.46918000000005</v>
      </c>
    </row>
    <row r="46" spans="1:6" ht="25.5" customHeight="1">
      <c r="A46" s="209">
        <v>1</v>
      </c>
      <c r="B46" s="375" t="s">
        <v>62</v>
      </c>
      <c r="C46" s="376" t="s">
        <v>62</v>
      </c>
      <c r="D46" s="211">
        <f>327.399</f>
        <v>327.399</v>
      </c>
      <c r="E46" s="360">
        <v>321.66676000000001</v>
      </c>
      <c r="F46" s="354">
        <f>D46-E46</f>
        <v>5.7322399999999902</v>
      </c>
    </row>
    <row r="47" spans="1:6" ht="25.5" customHeight="1">
      <c r="A47" s="209">
        <v>2</v>
      </c>
      <c r="B47" s="375" t="s">
        <v>51</v>
      </c>
      <c r="C47" s="376" t="s">
        <v>51</v>
      </c>
      <c r="D47" s="211">
        <f>432.108</f>
        <v>432.108</v>
      </c>
      <c r="E47" s="360">
        <v>398.96174999999999</v>
      </c>
      <c r="F47" s="354">
        <f t="shared" ref="F47:F55" si="8">D47-E47</f>
        <v>33.146250000000009</v>
      </c>
    </row>
    <row r="48" spans="1:6" ht="25.5">
      <c r="A48" s="209">
        <v>3</v>
      </c>
      <c r="B48" s="375" t="s">
        <v>42</v>
      </c>
      <c r="C48" s="376" t="s">
        <v>42</v>
      </c>
      <c r="D48" s="211">
        <f>365.75</f>
        <v>365.75</v>
      </c>
      <c r="E48" s="360">
        <v>322.75319999999999</v>
      </c>
      <c r="F48" s="354">
        <f t="shared" si="8"/>
        <v>42.996800000000007</v>
      </c>
    </row>
    <row r="49" spans="1:6">
      <c r="A49" s="209">
        <v>4</v>
      </c>
      <c r="B49" s="375" t="s">
        <v>63</v>
      </c>
      <c r="C49" s="376" t="s">
        <v>63</v>
      </c>
      <c r="D49" s="211">
        <f>387.277</f>
        <v>387.27699999999999</v>
      </c>
      <c r="E49" s="360">
        <v>347.49880000000002</v>
      </c>
      <c r="F49" s="354">
        <f t="shared" si="8"/>
        <v>39.77819999999997</v>
      </c>
    </row>
    <row r="50" spans="1:6" ht="25.5" customHeight="1">
      <c r="A50" s="209">
        <v>5</v>
      </c>
      <c r="B50" s="375" t="s">
        <v>52</v>
      </c>
      <c r="C50" s="376" t="s">
        <v>52</v>
      </c>
      <c r="D50" s="211">
        <f>418.418</f>
        <v>418.41800000000001</v>
      </c>
      <c r="E50" s="360">
        <v>357.47399999999999</v>
      </c>
      <c r="F50" s="354">
        <f t="shared" si="8"/>
        <v>60.944000000000017</v>
      </c>
    </row>
    <row r="51" spans="1:6">
      <c r="A51" s="209">
        <v>6</v>
      </c>
      <c r="B51" s="375" t="s">
        <v>45</v>
      </c>
      <c r="C51" s="376" t="s">
        <v>45</v>
      </c>
      <c r="D51" s="211">
        <f>271.7</f>
        <v>271.7</v>
      </c>
      <c r="E51" s="360">
        <v>265.17500000000001</v>
      </c>
      <c r="F51" s="354">
        <f t="shared" si="8"/>
        <v>6.5249999999999773</v>
      </c>
    </row>
    <row r="52" spans="1:6">
      <c r="A52" s="209">
        <v>7</v>
      </c>
      <c r="B52" s="375" t="s">
        <v>46</v>
      </c>
      <c r="C52" s="376" t="s">
        <v>46</v>
      </c>
      <c r="D52" s="211">
        <f>262.922</f>
        <v>262.92200000000003</v>
      </c>
      <c r="E52" s="360">
        <v>224.71600000000001</v>
      </c>
      <c r="F52" s="354">
        <f t="shared" si="8"/>
        <v>38.206000000000017</v>
      </c>
    </row>
    <row r="53" spans="1:6" ht="25.5" customHeight="1">
      <c r="A53" s="209">
        <v>8</v>
      </c>
      <c r="B53" s="375" t="s">
        <v>64</v>
      </c>
      <c r="C53" s="376" t="s">
        <v>64</v>
      </c>
      <c r="D53" s="211">
        <f>400.235</f>
        <v>400.23500000000001</v>
      </c>
      <c r="E53" s="360">
        <v>350.55216999999999</v>
      </c>
      <c r="F53" s="354">
        <f t="shared" si="8"/>
        <v>49.682830000000024</v>
      </c>
    </row>
    <row r="54" spans="1:6">
      <c r="A54" s="209">
        <v>9</v>
      </c>
      <c r="B54" s="375" t="s">
        <v>65</v>
      </c>
      <c r="C54" s="376" t="s">
        <v>65</v>
      </c>
      <c r="D54" s="211">
        <f>361.884</f>
        <v>361.88400000000001</v>
      </c>
      <c r="E54" s="360">
        <v>333.67613999999998</v>
      </c>
      <c r="F54" s="354">
        <f t="shared" si="8"/>
        <v>28.207860000000039</v>
      </c>
    </row>
    <row r="55" spans="1:6" ht="25.5" customHeight="1">
      <c r="A55" s="209">
        <v>11</v>
      </c>
      <c r="B55" s="375" t="s">
        <v>44</v>
      </c>
      <c r="C55" s="376" t="s">
        <v>44</v>
      </c>
      <c r="D55" s="211">
        <f>313.5</f>
        <v>313.5</v>
      </c>
      <c r="E55" s="381">
        <v>251.25</v>
      </c>
      <c r="F55" s="354">
        <f t="shared" si="8"/>
        <v>62.25</v>
      </c>
    </row>
    <row r="56" spans="1:6">
      <c r="A56" s="390"/>
      <c r="B56" s="391" t="s">
        <v>442</v>
      </c>
      <c r="C56" s="398"/>
      <c r="D56" s="397">
        <f>SUM(D57:D67)</f>
        <v>4159</v>
      </c>
      <c r="E56" s="396">
        <f t="shared" ref="E56" si="9">SUM(E57:E67)</f>
        <v>0</v>
      </c>
      <c r="F56" s="395">
        <f>SUM(F57:F67)</f>
        <v>4159</v>
      </c>
    </row>
    <row r="57" spans="1:6" ht="25.5" customHeight="1">
      <c r="A57" s="209">
        <v>1</v>
      </c>
      <c r="B57" s="375" t="s">
        <v>62</v>
      </c>
      <c r="C57" s="376" t="s">
        <v>62</v>
      </c>
      <c r="D57" s="377">
        <f>360.12</f>
        <v>360.12</v>
      </c>
      <c r="E57" s="360"/>
      <c r="F57" s="382">
        <f>D57-E57</f>
        <v>360.12</v>
      </c>
    </row>
    <row r="58" spans="1:6" ht="25.5" customHeight="1">
      <c r="A58" s="209">
        <v>2</v>
      </c>
      <c r="B58" s="375" t="s">
        <v>51</v>
      </c>
      <c r="C58" s="376" t="s">
        <v>51</v>
      </c>
      <c r="D58" s="377">
        <f>381.48</f>
        <v>381.48</v>
      </c>
      <c r="E58" s="360"/>
      <c r="F58" s="382">
        <f t="shared" ref="F58:F67" si="10">D58-E58</f>
        <v>381.48</v>
      </c>
    </row>
    <row r="59" spans="1:6" ht="25.5">
      <c r="A59" s="209">
        <v>3</v>
      </c>
      <c r="B59" s="375" t="s">
        <v>42</v>
      </c>
      <c r="C59" s="376" t="s">
        <v>42</v>
      </c>
      <c r="D59" s="377">
        <f>363.62</f>
        <v>363.62</v>
      </c>
      <c r="E59" s="383"/>
      <c r="F59" s="382">
        <f t="shared" si="10"/>
        <v>363.62</v>
      </c>
    </row>
    <row r="60" spans="1:6">
      <c r="A60" s="209">
        <v>4</v>
      </c>
      <c r="B60" s="375" t="s">
        <v>63</v>
      </c>
      <c r="C60" s="376" t="s">
        <v>63</v>
      </c>
      <c r="D60" s="377">
        <f>356.73</f>
        <v>356.73</v>
      </c>
      <c r="E60" s="360"/>
      <c r="F60" s="382">
        <f t="shared" si="10"/>
        <v>356.73</v>
      </c>
    </row>
    <row r="61" spans="1:6" ht="25.5" customHeight="1">
      <c r="A61" s="209">
        <v>5</v>
      </c>
      <c r="B61" s="375" t="s">
        <v>52</v>
      </c>
      <c r="C61" s="376" t="s">
        <v>52</v>
      </c>
      <c r="D61" s="377">
        <f>382.82</f>
        <v>382.82</v>
      </c>
      <c r="E61" s="360"/>
      <c r="F61" s="382">
        <f t="shared" si="10"/>
        <v>382.82</v>
      </c>
    </row>
    <row r="62" spans="1:6">
      <c r="A62" s="209">
        <v>6</v>
      </c>
      <c r="B62" s="375" t="s">
        <v>45</v>
      </c>
      <c r="C62" s="376" t="s">
        <v>45</v>
      </c>
      <c r="D62" s="377">
        <f>388.92</f>
        <v>388.92</v>
      </c>
      <c r="E62" s="360"/>
      <c r="F62" s="382">
        <f t="shared" si="10"/>
        <v>388.92</v>
      </c>
    </row>
    <row r="63" spans="1:6">
      <c r="A63" s="209">
        <v>7</v>
      </c>
      <c r="B63" s="375" t="s">
        <v>46</v>
      </c>
      <c r="C63" s="376" t="s">
        <v>46</v>
      </c>
      <c r="D63" s="377">
        <f>394.54</f>
        <v>394.54</v>
      </c>
      <c r="E63" s="360"/>
      <c r="F63" s="382">
        <f t="shared" si="10"/>
        <v>394.54</v>
      </c>
    </row>
    <row r="64" spans="1:6" ht="25.5" customHeight="1">
      <c r="A64" s="209">
        <v>8</v>
      </c>
      <c r="B64" s="375" t="s">
        <v>64</v>
      </c>
      <c r="C64" s="376" t="s">
        <v>64</v>
      </c>
      <c r="D64" s="377">
        <f>379.16</f>
        <v>379.16</v>
      </c>
      <c r="E64" s="360"/>
      <c r="F64" s="382">
        <f>D64-E64</f>
        <v>379.16</v>
      </c>
    </row>
    <row r="65" spans="1:6">
      <c r="A65" s="209">
        <v>9</v>
      </c>
      <c r="B65" s="375" t="s">
        <v>65</v>
      </c>
      <c r="C65" s="376" t="s">
        <v>65</v>
      </c>
      <c r="D65" s="377">
        <f>386.54</f>
        <v>386.54</v>
      </c>
      <c r="E65" s="360"/>
      <c r="F65" s="382">
        <f>D65-E65</f>
        <v>386.54</v>
      </c>
    </row>
    <row r="66" spans="1:6">
      <c r="A66" s="209">
        <v>10</v>
      </c>
      <c r="B66" s="375" t="s">
        <v>66</v>
      </c>
      <c r="C66" s="376" t="s">
        <v>66</v>
      </c>
      <c r="D66" s="377">
        <f>381.45</f>
        <v>381.45</v>
      </c>
      <c r="E66" s="360"/>
      <c r="F66" s="382">
        <f t="shared" si="10"/>
        <v>381.45</v>
      </c>
    </row>
    <row r="67" spans="1:6" ht="25.5" customHeight="1">
      <c r="A67" s="209">
        <v>11</v>
      </c>
      <c r="B67" s="375" t="s">
        <v>44</v>
      </c>
      <c r="C67" s="376" t="s">
        <v>44</v>
      </c>
      <c r="D67" s="377">
        <f>383.62</f>
        <v>383.62</v>
      </c>
      <c r="E67" s="383" t="s">
        <v>451</v>
      </c>
      <c r="F67" s="382">
        <f t="shared" si="10"/>
        <v>383.62</v>
      </c>
    </row>
    <row r="68" spans="1:6" ht="63.75">
      <c r="A68" s="390" t="s">
        <v>13</v>
      </c>
      <c r="B68" s="391" t="s">
        <v>747</v>
      </c>
      <c r="C68" s="392"/>
      <c r="D68" s="397">
        <f>SUM(D70:D74)</f>
        <v>548.69999999999993</v>
      </c>
      <c r="E68" s="396">
        <f>SUM(E70:E74)</f>
        <v>430.05467299999998</v>
      </c>
      <c r="F68" s="395">
        <f>SUM(F70:F74)</f>
        <v>118.64532700000001</v>
      </c>
    </row>
    <row r="69" spans="1:6">
      <c r="A69" s="390"/>
      <c r="B69" s="391" t="s">
        <v>441</v>
      </c>
      <c r="C69" s="392"/>
      <c r="D69" s="393"/>
      <c r="E69" s="360"/>
      <c r="F69" s="382"/>
    </row>
    <row r="70" spans="1:6">
      <c r="A70" s="209">
        <v>1</v>
      </c>
      <c r="B70" s="375" t="s">
        <v>62</v>
      </c>
      <c r="C70" s="376" t="s">
        <v>62</v>
      </c>
      <c r="D70" s="377">
        <f>105.3</f>
        <v>105.3</v>
      </c>
      <c r="E70" s="360">
        <v>105</v>
      </c>
      <c r="F70" s="382">
        <f>D70-E70</f>
        <v>0.29999999999999716</v>
      </c>
    </row>
    <row r="71" spans="1:6" ht="25.5">
      <c r="A71" s="209">
        <v>3</v>
      </c>
      <c r="B71" s="375" t="s">
        <v>42</v>
      </c>
      <c r="C71" s="376" t="s">
        <v>42</v>
      </c>
      <c r="D71" s="377">
        <f>105.9</f>
        <v>105.9</v>
      </c>
      <c r="E71" s="383">
        <v>105.782673</v>
      </c>
      <c r="F71" s="382">
        <f>D71-E71</f>
        <v>0.11732700000000307</v>
      </c>
    </row>
    <row r="72" spans="1:6">
      <c r="A72" s="209">
        <v>7</v>
      </c>
      <c r="B72" s="375" t="s">
        <v>46</v>
      </c>
      <c r="C72" s="376" t="s">
        <v>46</v>
      </c>
      <c r="D72" s="377">
        <f>118.2</f>
        <v>118.2</v>
      </c>
      <c r="E72" s="360"/>
      <c r="F72" s="382">
        <f>D72-E72</f>
        <v>118.2</v>
      </c>
    </row>
    <row r="73" spans="1:6">
      <c r="A73" s="209">
        <v>8</v>
      </c>
      <c r="B73" s="375" t="s">
        <v>64</v>
      </c>
      <c r="C73" s="376" t="s">
        <v>64</v>
      </c>
      <c r="D73" s="377">
        <f>108.9</f>
        <v>108.9</v>
      </c>
      <c r="E73" s="360">
        <v>108.873</v>
      </c>
      <c r="F73" s="382">
        <f>D73-E73</f>
        <v>2.7000000000001023E-2</v>
      </c>
    </row>
    <row r="74" spans="1:6">
      <c r="A74" s="209">
        <v>9</v>
      </c>
      <c r="B74" s="375" t="s">
        <v>65</v>
      </c>
      <c r="C74" s="376" t="s">
        <v>65</v>
      </c>
      <c r="D74" s="377">
        <f>110.4</f>
        <v>110.4</v>
      </c>
      <c r="E74" s="377">
        <f>110.399</f>
        <v>110.399</v>
      </c>
      <c r="F74" s="382">
        <f>D74-E74</f>
        <v>1.0000000000047748E-3</v>
      </c>
    </row>
    <row r="75" spans="1:6" ht="25.5">
      <c r="A75" s="390" t="s">
        <v>14</v>
      </c>
      <c r="B75" s="391" t="s">
        <v>748</v>
      </c>
      <c r="C75" s="392"/>
      <c r="D75" s="397">
        <f>SUM(D76:D81)</f>
        <v>3193</v>
      </c>
      <c r="E75" s="396">
        <f>SUM(E76:E81)</f>
        <v>674.83899999999994</v>
      </c>
      <c r="F75" s="395">
        <f>SUM(F76:F81)</f>
        <v>2518.1610000000001</v>
      </c>
    </row>
    <row r="76" spans="1:6" ht="25.5">
      <c r="A76" s="384">
        <v>1</v>
      </c>
      <c r="B76" s="210" t="s">
        <v>749</v>
      </c>
      <c r="C76" s="380" t="s">
        <v>750</v>
      </c>
      <c r="D76" s="302">
        <v>367.5</v>
      </c>
      <c r="E76" s="399">
        <v>234.67500000000001</v>
      </c>
      <c r="F76" s="382">
        <f t="shared" ref="F76:F81" si="11">D76-E76</f>
        <v>132.82499999999999</v>
      </c>
    </row>
    <row r="77" spans="1:6" ht="25.5">
      <c r="A77" s="209">
        <v>2</v>
      </c>
      <c r="B77" s="210" t="s">
        <v>751</v>
      </c>
      <c r="C77" s="380" t="s">
        <v>146</v>
      </c>
      <c r="D77" s="302">
        <f>300+336.4</f>
        <v>636.4</v>
      </c>
      <c r="E77" s="360">
        <f>150+290.164</f>
        <v>440.16399999999999</v>
      </c>
      <c r="F77" s="382">
        <f t="shared" si="11"/>
        <v>196.23599999999999</v>
      </c>
    </row>
    <row r="78" spans="1:6">
      <c r="A78" s="384">
        <v>3</v>
      </c>
      <c r="B78" s="210" t="s">
        <v>752</v>
      </c>
      <c r="C78" s="380" t="s">
        <v>68</v>
      </c>
      <c r="D78" s="377">
        <f>186</f>
        <v>186</v>
      </c>
      <c r="E78" s="360"/>
      <c r="F78" s="382">
        <f t="shared" si="11"/>
        <v>186</v>
      </c>
    </row>
    <row r="79" spans="1:6">
      <c r="A79" s="384">
        <v>3</v>
      </c>
      <c r="B79" s="210" t="s">
        <v>753</v>
      </c>
      <c r="C79" s="380" t="s">
        <v>68</v>
      </c>
      <c r="D79" s="377">
        <f>187</f>
        <v>187</v>
      </c>
      <c r="E79" s="360"/>
      <c r="F79" s="382">
        <f t="shared" si="11"/>
        <v>187</v>
      </c>
    </row>
    <row r="80" spans="1:6" ht="25.5">
      <c r="A80" s="209">
        <v>4</v>
      </c>
      <c r="B80" s="210" t="s">
        <v>754</v>
      </c>
      <c r="C80" s="380" t="s">
        <v>755</v>
      </c>
      <c r="D80" s="377">
        <v>153</v>
      </c>
      <c r="E80" s="360"/>
      <c r="F80" s="382">
        <f t="shared" si="11"/>
        <v>153</v>
      </c>
    </row>
    <row r="81" spans="1:6" ht="38.25">
      <c r="A81" s="384">
        <v>5</v>
      </c>
      <c r="B81" s="385" t="s">
        <v>756</v>
      </c>
      <c r="C81" s="386" t="s">
        <v>40</v>
      </c>
      <c r="D81" s="302">
        <v>1663.1</v>
      </c>
      <c r="E81" s="360"/>
      <c r="F81" s="382">
        <f t="shared" si="11"/>
        <v>1663.1</v>
      </c>
    </row>
    <row r="82" spans="1:6" ht="38.25">
      <c r="A82" s="390" t="s">
        <v>15</v>
      </c>
      <c r="B82" s="391" t="s">
        <v>758</v>
      </c>
      <c r="C82" s="392"/>
      <c r="D82" s="393">
        <f>D83</f>
        <v>465</v>
      </c>
      <c r="E82" s="396">
        <f>E83</f>
        <v>403.47899999999998</v>
      </c>
      <c r="F82" s="395">
        <f>F83</f>
        <v>61.521000000000015</v>
      </c>
    </row>
    <row r="83" spans="1:6" ht="25.5">
      <c r="A83" s="379" t="s">
        <v>29</v>
      </c>
      <c r="B83" s="210" t="s">
        <v>69</v>
      </c>
      <c r="C83" s="380" t="s">
        <v>69</v>
      </c>
      <c r="D83" s="377">
        <v>465</v>
      </c>
      <c r="E83" s="360">
        <v>403.47899999999998</v>
      </c>
      <c r="F83" s="382">
        <f>D83-E83</f>
        <v>61.521000000000015</v>
      </c>
    </row>
    <row r="84" spans="1:6" ht="63.75">
      <c r="A84" s="390" t="s">
        <v>440</v>
      </c>
      <c r="B84" s="391" t="s">
        <v>759</v>
      </c>
      <c r="C84" s="392"/>
      <c r="D84" s="393">
        <f>SUM(D85:D87)</f>
        <v>290</v>
      </c>
      <c r="E84" s="396">
        <f>SUM(E85:E87)</f>
        <v>47.552</v>
      </c>
      <c r="F84" s="395">
        <f>SUM(F85:F87)</f>
        <v>242.44799999999998</v>
      </c>
    </row>
    <row r="85" spans="1:6">
      <c r="A85" s="209">
        <v>1</v>
      </c>
      <c r="B85" s="210" t="s">
        <v>760</v>
      </c>
      <c r="C85" s="782" t="s">
        <v>68</v>
      </c>
      <c r="D85" s="377">
        <v>179</v>
      </c>
      <c r="E85" s="360">
        <v>30.4</v>
      </c>
      <c r="F85" s="382">
        <f>D85-E85</f>
        <v>148.6</v>
      </c>
    </row>
    <row r="86" spans="1:6">
      <c r="A86" s="209">
        <v>2</v>
      </c>
      <c r="B86" s="210" t="s">
        <v>761</v>
      </c>
      <c r="C86" s="783"/>
      <c r="D86" s="377">
        <v>69</v>
      </c>
      <c r="E86" s="360">
        <v>17.152000000000001</v>
      </c>
      <c r="F86" s="382">
        <f>D86-E86</f>
        <v>51.847999999999999</v>
      </c>
    </row>
    <row r="87" spans="1:6" ht="38.25" customHeight="1">
      <c r="A87" s="209">
        <v>3</v>
      </c>
      <c r="B87" s="387" t="s">
        <v>762</v>
      </c>
      <c r="C87" s="371" t="s">
        <v>757</v>
      </c>
      <c r="D87" s="377">
        <f>42</f>
        <v>42</v>
      </c>
      <c r="E87" s="383" t="s">
        <v>451</v>
      </c>
      <c r="F87" s="382">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PL II 2022</vt:lpstr>
      <vt:lpstr>PL 2tổg CTMT</vt:lpstr>
      <vt:lpstr>B2 đầu tư</vt:lpstr>
      <vt:lpstr>B3 S ngiệp</vt:lpstr>
      <vt:lpstr>Sheet1</vt:lpstr>
      <vt:lpstr>sn</vt:lpstr>
      <vt:lpstr>'B2 đầu tư'!Print_Area</vt:lpstr>
      <vt:lpstr>'PL II 2022'!Print_Area</vt:lpstr>
      <vt:lpstr>'PL II 2022'!Print_Titles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2023-07-24T01:58:10Z</cp:lastPrinted>
  <dcterms:created xsi:type="dcterms:W3CDTF">2019-07-30T07:31:23Z</dcterms:created>
  <dcterms:modified xsi:type="dcterms:W3CDTF">2023-07-24T01:58:14Z</dcterms:modified>
</cp:coreProperties>
</file>