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01"/>
  <workbookPr/>
  <mc:AlternateContent xmlns:mc="http://schemas.openxmlformats.org/markup-compatibility/2006">
    <mc:Choice Requires="x15">
      <x15ac:absPath xmlns:x15ac="http://schemas.microsoft.com/office/spreadsheetml/2010/11/ac" url="E:\2025 TC\QT 2024\Phê chuân QT\Trình HĐNHD\"/>
    </mc:Choice>
  </mc:AlternateContent>
  <xr:revisionPtr revIDLastSave="0" documentId="13_ncr:1_{30F98FF3-D022-4A23-BEDD-530624F33011}" xr6:coauthVersionLast="45" xr6:coauthVersionMax="45" xr10:uidLastSave="{00000000-0000-0000-0000-000000000000}"/>
  <bookViews>
    <workbookView xWindow="-98" yWindow="-98" windowWidth="22695" windowHeight="14595" xr2:uid="{00000000-000D-0000-FFFF-FFFF00000000}"/>
  </bookViews>
  <sheets>
    <sheet name="TH" sheetId="1" r:id="rId1"/>
    <sheet name="48" sheetId="2" r:id="rId2"/>
    <sheet name="50" sheetId="4" r:id="rId3"/>
    <sheet name="51" sheetId="5" r:id="rId4"/>
    <sheet name="52" sheetId="6" r:id="rId5"/>
    <sheet name="53" sheetId="7" r:id="rId6"/>
    <sheet name="54" sheetId="8" r:id="rId7"/>
    <sheet name="58" sheetId="12" r:id="rId8"/>
    <sheet name="59" sheetId="13" r:id="rId9"/>
    <sheet name="61" sheetId="15" r:id="rId10"/>
    <sheet name="62" sheetId="19" r:id="rId11"/>
    <sheet name="64" sheetId="18" r:id="rId12"/>
  </sheets>
  <definedNames>
    <definedName name="_xlnm.Print_Area" localSheetId="3">'51'!$A$1:$E$113</definedName>
    <definedName name="_xlnm.Print_Area" localSheetId="0">TH!$A$1:$C$25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29" i="12" l="1"/>
  <c r="O39" i="8" l="1"/>
  <c r="O22" i="8"/>
  <c r="O21" i="8"/>
  <c r="I18" i="8"/>
  <c r="O38" i="8" l="1"/>
  <c r="D13" i="19" l="1"/>
  <c r="E13" i="19"/>
  <c r="F13" i="19"/>
  <c r="G13" i="19"/>
  <c r="H13" i="19"/>
  <c r="I13" i="19"/>
  <c r="M13" i="19" s="1"/>
  <c r="J13" i="19"/>
  <c r="N13" i="19" s="1"/>
  <c r="C13" i="19"/>
  <c r="M58" i="19"/>
  <c r="K58" i="19"/>
  <c r="N14" i="19"/>
  <c r="K14" i="19"/>
  <c r="K55" i="15"/>
  <c r="N55" i="15"/>
  <c r="N47" i="15"/>
  <c r="K47" i="15"/>
  <c r="N43" i="15"/>
  <c r="E55" i="15"/>
  <c r="D55" i="15"/>
  <c r="E47" i="15"/>
  <c r="D47" i="15"/>
  <c r="E43" i="15"/>
  <c r="C42" i="15"/>
  <c r="C43" i="15"/>
  <c r="C44" i="15"/>
  <c r="C45" i="15"/>
  <c r="C46" i="15"/>
  <c r="C48" i="15"/>
  <c r="C49" i="15"/>
  <c r="C50" i="15"/>
  <c r="C51" i="15"/>
  <c r="C52" i="15"/>
  <c r="C53" i="15"/>
  <c r="C54" i="15"/>
  <c r="C56" i="15"/>
  <c r="C57" i="15"/>
  <c r="C58" i="15"/>
  <c r="C41" i="15"/>
  <c r="E18" i="15"/>
  <c r="C18" i="15" s="1"/>
  <c r="N26" i="15"/>
  <c r="E26" i="15"/>
  <c r="C26" i="15" s="1"/>
  <c r="N23" i="15"/>
  <c r="E23" i="15"/>
  <c r="C23" i="15" s="1"/>
  <c r="N18" i="15"/>
  <c r="M15" i="15"/>
  <c r="N15" i="15"/>
  <c r="E15" i="15"/>
  <c r="D15" i="15"/>
  <c r="C16" i="15"/>
  <c r="C17" i="15"/>
  <c r="C19" i="15"/>
  <c r="C20" i="15"/>
  <c r="C21" i="15"/>
  <c r="C22" i="15"/>
  <c r="C24" i="15"/>
  <c r="C25" i="15"/>
  <c r="C27" i="15"/>
  <c r="C28" i="15"/>
  <c r="C14" i="15"/>
  <c r="C13" i="15"/>
  <c r="K13" i="19" l="1"/>
  <c r="C55" i="15"/>
  <c r="C47" i="15"/>
  <c r="C15" i="15"/>
  <c r="C11" i="12" l="1"/>
  <c r="E11" i="12"/>
  <c r="E12" i="12"/>
  <c r="E13" i="12"/>
  <c r="E14" i="12"/>
  <c r="E15" i="12"/>
  <c r="E16" i="12"/>
  <c r="E17" i="12"/>
  <c r="E18" i="12"/>
  <c r="E19" i="12"/>
  <c r="E20" i="12"/>
  <c r="E21" i="12"/>
  <c r="F10" i="12"/>
  <c r="M21" i="12" l="1"/>
  <c r="M20" i="12"/>
  <c r="M19" i="12"/>
  <c r="M18" i="12"/>
  <c r="M17" i="12"/>
  <c r="M16" i="12"/>
  <c r="M15" i="12"/>
  <c r="M14" i="12"/>
  <c r="M13" i="12"/>
  <c r="M12" i="12"/>
  <c r="M11" i="12"/>
  <c r="Q10" i="12" l="1"/>
  <c r="Q18" i="12" l="1"/>
  <c r="Q15" i="12" l="1"/>
  <c r="Q16" i="12" l="1"/>
  <c r="Q19" i="12" l="1"/>
  <c r="R10" i="12" l="1"/>
  <c r="G47" i="7" l="1"/>
  <c r="G46" i="7"/>
  <c r="G45" i="7"/>
  <c r="G50" i="7" l="1"/>
  <c r="G48" i="7" s="1"/>
  <c r="G11" i="7" l="1"/>
  <c r="G43" i="7"/>
  <c r="F41" i="7"/>
  <c r="D50" i="7"/>
  <c r="F23" i="6"/>
  <c r="C22" i="6" l="1"/>
  <c r="C40" i="6"/>
  <c r="C31" i="6"/>
  <c r="C30" i="6"/>
  <c r="C39" i="6"/>
  <c r="C17" i="4" l="1"/>
  <c r="T73" i="8" l="1"/>
  <c r="T76" i="8"/>
  <c r="T77" i="8"/>
  <c r="T78" i="8"/>
  <c r="T80" i="8"/>
  <c r="T81" i="8"/>
  <c r="T82" i="8"/>
  <c r="T72" i="8"/>
  <c r="R72" i="8"/>
  <c r="U12" i="8"/>
  <c r="U13" i="8"/>
  <c r="U17" i="8"/>
  <c r="U18" i="8"/>
  <c r="U27" i="8"/>
  <c r="U34" i="8"/>
  <c r="U38" i="8"/>
  <c r="U72" i="8"/>
  <c r="U73" i="8"/>
  <c r="U74" i="8"/>
  <c r="U75" i="8"/>
  <c r="U76" i="8"/>
  <c r="U77" i="8"/>
  <c r="U78" i="8"/>
  <c r="U79" i="8"/>
  <c r="U80" i="8"/>
  <c r="U81" i="8"/>
  <c r="U82" i="8"/>
  <c r="R11" i="8"/>
  <c r="R37" i="8"/>
  <c r="I12" i="13"/>
  <c r="F60" i="8" l="1"/>
  <c r="C60" i="8" s="1"/>
  <c r="L60" i="8"/>
  <c r="I60" i="8" s="1"/>
  <c r="R60" i="8"/>
  <c r="P60" i="8" l="1"/>
  <c r="F47" i="8"/>
  <c r="C47" i="8" s="1"/>
  <c r="L47" i="8"/>
  <c r="I47" i="8" s="1"/>
  <c r="R47" i="8"/>
  <c r="F46" i="8"/>
  <c r="C46" i="8" s="1"/>
  <c r="L46" i="8"/>
  <c r="I46" i="8" s="1"/>
  <c r="R46" i="8"/>
  <c r="U23" i="8"/>
  <c r="P11" i="12"/>
  <c r="I11" i="12" s="1"/>
  <c r="P47" i="8" l="1"/>
  <c r="P46" i="8"/>
  <c r="M13" i="13"/>
  <c r="S13" i="13" s="1"/>
  <c r="M14" i="13"/>
  <c r="S14" i="13" s="1"/>
  <c r="M15" i="13"/>
  <c r="S15" i="13" s="1"/>
  <c r="M16" i="13"/>
  <c r="S16" i="13" s="1"/>
  <c r="M17" i="13"/>
  <c r="S17" i="13" s="1"/>
  <c r="M18" i="13"/>
  <c r="S18" i="13" s="1"/>
  <c r="M19" i="13"/>
  <c r="S19" i="13" s="1"/>
  <c r="M20" i="13"/>
  <c r="S20" i="13" s="1"/>
  <c r="M21" i="13"/>
  <c r="S21" i="13" s="1"/>
  <c r="M22" i="13"/>
  <c r="S22" i="13" s="1"/>
  <c r="M12" i="13"/>
  <c r="S12" i="13" s="1"/>
  <c r="C30" i="7" l="1"/>
  <c r="C32" i="7"/>
  <c r="D11" i="13" l="1"/>
  <c r="M42" i="15" l="1"/>
  <c r="H42" i="15" s="1"/>
  <c r="M43" i="15"/>
  <c r="H43" i="15" s="1"/>
  <c r="M44" i="15"/>
  <c r="H44" i="15" s="1"/>
  <c r="M45" i="15"/>
  <c r="H45" i="15" s="1"/>
  <c r="M46" i="15"/>
  <c r="H46" i="15" s="1"/>
  <c r="M47" i="15"/>
  <c r="H47" i="15" s="1"/>
  <c r="M48" i="15"/>
  <c r="H48" i="15" s="1"/>
  <c r="M49" i="15"/>
  <c r="H49" i="15" s="1"/>
  <c r="M50" i="15"/>
  <c r="H50" i="15" s="1"/>
  <c r="M51" i="15"/>
  <c r="H51" i="15" s="1"/>
  <c r="M52" i="15"/>
  <c r="H52" i="15" s="1"/>
  <c r="M53" i="15"/>
  <c r="M54" i="15"/>
  <c r="H54" i="15" s="1"/>
  <c r="M55" i="15"/>
  <c r="H55" i="15" s="1"/>
  <c r="M56" i="15"/>
  <c r="H56" i="15" s="1"/>
  <c r="M57" i="15"/>
  <c r="H57" i="15" s="1"/>
  <c r="M58" i="15"/>
  <c r="H58" i="15" s="1"/>
  <c r="M41" i="15"/>
  <c r="H41" i="15" s="1"/>
  <c r="J42" i="15"/>
  <c r="I42" i="15" s="1"/>
  <c r="J43" i="15"/>
  <c r="I43" i="15" s="1"/>
  <c r="J44" i="15"/>
  <c r="J45" i="15"/>
  <c r="J46" i="15"/>
  <c r="I46" i="15" s="1"/>
  <c r="J47" i="15"/>
  <c r="I47" i="15" s="1"/>
  <c r="J48" i="15"/>
  <c r="J49" i="15"/>
  <c r="J50" i="15"/>
  <c r="I50" i="15" s="1"/>
  <c r="J51" i="15"/>
  <c r="I51" i="15" s="1"/>
  <c r="J52" i="15"/>
  <c r="J53" i="15"/>
  <c r="J54" i="15"/>
  <c r="I54" i="15" s="1"/>
  <c r="J55" i="15"/>
  <c r="I55" i="15" s="1"/>
  <c r="J56" i="15"/>
  <c r="J57" i="15"/>
  <c r="J58" i="15"/>
  <c r="I58" i="15" s="1"/>
  <c r="J41" i="15"/>
  <c r="I41" i="15" s="1"/>
  <c r="H34" i="15"/>
  <c r="G32" i="15"/>
  <c r="G36" i="15"/>
  <c r="J30" i="15"/>
  <c r="G30" i="15" s="1"/>
  <c r="M31" i="15"/>
  <c r="H31" i="15" s="1"/>
  <c r="M32" i="15"/>
  <c r="H32" i="15" s="1"/>
  <c r="M33" i="15"/>
  <c r="H33" i="15" s="1"/>
  <c r="M34" i="15"/>
  <c r="M35" i="15"/>
  <c r="H35" i="15" s="1"/>
  <c r="M36" i="15"/>
  <c r="H36" i="15" s="1"/>
  <c r="F36" i="15" s="1"/>
  <c r="M37" i="15"/>
  <c r="H37" i="15" s="1"/>
  <c r="M38" i="15"/>
  <c r="H38" i="15" s="1"/>
  <c r="M39" i="15"/>
  <c r="H39" i="15" s="1"/>
  <c r="O29" i="15"/>
  <c r="M30" i="15"/>
  <c r="H30" i="15" s="1"/>
  <c r="J31" i="15"/>
  <c r="G31" i="15" s="1"/>
  <c r="J32" i="15"/>
  <c r="J33" i="15"/>
  <c r="G33" i="15" s="1"/>
  <c r="J34" i="15"/>
  <c r="J35" i="15"/>
  <c r="G35" i="15" s="1"/>
  <c r="J36" i="15"/>
  <c r="J37" i="15"/>
  <c r="G37" i="15" s="1"/>
  <c r="J38" i="15"/>
  <c r="G38" i="15" s="1"/>
  <c r="J39" i="15"/>
  <c r="G39" i="15" s="1"/>
  <c r="J13" i="15"/>
  <c r="G13" i="15" s="1"/>
  <c r="M14" i="15"/>
  <c r="H14" i="15" s="1"/>
  <c r="H15" i="15"/>
  <c r="M16" i="15"/>
  <c r="H16" i="15" s="1"/>
  <c r="M17" i="15"/>
  <c r="H17" i="15" s="1"/>
  <c r="M18" i="15"/>
  <c r="H18" i="15" s="1"/>
  <c r="M19" i="15"/>
  <c r="H19" i="15" s="1"/>
  <c r="M20" i="15"/>
  <c r="H20" i="15" s="1"/>
  <c r="M21" i="15"/>
  <c r="H21" i="15" s="1"/>
  <c r="M22" i="15"/>
  <c r="H22" i="15" s="1"/>
  <c r="M23" i="15"/>
  <c r="H23" i="15" s="1"/>
  <c r="M24" i="15"/>
  <c r="H24" i="15" s="1"/>
  <c r="M25" i="15"/>
  <c r="H25" i="15" s="1"/>
  <c r="M26" i="15"/>
  <c r="H26" i="15" s="1"/>
  <c r="M27" i="15"/>
  <c r="H27" i="15" s="1"/>
  <c r="M28" i="15"/>
  <c r="H28" i="15" s="1"/>
  <c r="M13" i="15"/>
  <c r="J14" i="15"/>
  <c r="G14" i="15" s="1"/>
  <c r="J15" i="15"/>
  <c r="G15" i="15" s="1"/>
  <c r="F15" i="15" s="1"/>
  <c r="J16" i="15"/>
  <c r="G16" i="15" s="1"/>
  <c r="J17" i="15"/>
  <c r="G17" i="15" s="1"/>
  <c r="F17" i="15" s="1"/>
  <c r="J18" i="15"/>
  <c r="G18" i="15" s="1"/>
  <c r="J19" i="15"/>
  <c r="G19" i="15" s="1"/>
  <c r="F19" i="15" s="1"/>
  <c r="J20" i="15"/>
  <c r="G20" i="15" s="1"/>
  <c r="J21" i="15"/>
  <c r="G21" i="15" s="1"/>
  <c r="J22" i="15"/>
  <c r="G22" i="15" s="1"/>
  <c r="F22" i="15" s="1"/>
  <c r="J23" i="15"/>
  <c r="G23" i="15" s="1"/>
  <c r="F23" i="15" s="1"/>
  <c r="J24" i="15"/>
  <c r="G24" i="15" s="1"/>
  <c r="J25" i="15"/>
  <c r="G25" i="15" s="1"/>
  <c r="J26" i="15"/>
  <c r="J27" i="15"/>
  <c r="G27" i="15" s="1"/>
  <c r="F27" i="15" s="1"/>
  <c r="J28" i="15"/>
  <c r="G28" i="15" s="1"/>
  <c r="D40" i="15"/>
  <c r="E40" i="15"/>
  <c r="K40" i="15"/>
  <c r="L40" i="15"/>
  <c r="N40" i="15"/>
  <c r="O40" i="15"/>
  <c r="C40" i="15"/>
  <c r="D12" i="15"/>
  <c r="E12" i="15"/>
  <c r="K12" i="15"/>
  <c r="L12" i="15"/>
  <c r="N12" i="15"/>
  <c r="C12" i="15"/>
  <c r="N29" i="15"/>
  <c r="D29" i="15"/>
  <c r="E29" i="15"/>
  <c r="K29" i="15"/>
  <c r="L29" i="15"/>
  <c r="C29" i="15"/>
  <c r="L11" i="15"/>
  <c r="K32" i="7"/>
  <c r="E14" i="18"/>
  <c r="E11" i="18"/>
  <c r="D10" i="18"/>
  <c r="C10" i="18"/>
  <c r="K50" i="7"/>
  <c r="I57" i="15" l="1"/>
  <c r="I56" i="15"/>
  <c r="I52" i="15"/>
  <c r="I49" i="15"/>
  <c r="I48" i="15"/>
  <c r="I45" i="15"/>
  <c r="I44" i="15"/>
  <c r="J40" i="15"/>
  <c r="C11" i="15"/>
  <c r="I32" i="15"/>
  <c r="F39" i="15"/>
  <c r="F35" i="15"/>
  <c r="F31" i="15"/>
  <c r="F32" i="15"/>
  <c r="M29" i="15"/>
  <c r="I36" i="15"/>
  <c r="J29" i="15"/>
  <c r="D11" i="15"/>
  <c r="I26" i="15"/>
  <c r="F25" i="15"/>
  <c r="F24" i="15"/>
  <c r="F18" i="15"/>
  <c r="F21" i="15"/>
  <c r="F20" i="15"/>
  <c r="F16" i="15"/>
  <c r="F14" i="15"/>
  <c r="M12" i="15"/>
  <c r="E10" i="18"/>
  <c r="G26" i="15"/>
  <c r="F26" i="15" s="1"/>
  <c r="I22" i="15"/>
  <c r="I18" i="15"/>
  <c r="I14" i="15"/>
  <c r="I13" i="15"/>
  <c r="I25" i="15"/>
  <c r="I21" i="15"/>
  <c r="I17" i="15"/>
  <c r="I28" i="15"/>
  <c r="I24" i="15"/>
  <c r="I20" i="15"/>
  <c r="I16" i="15"/>
  <c r="I27" i="15"/>
  <c r="I23" i="15"/>
  <c r="I19" i="15"/>
  <c r="I15" i="15"/>
  <c r="F37" i="15"/>
  <c r="F33" i="15"/>
  <c r="F30" i="15"/>
  <c r="H29" i="15"/>
  <c r="R29" i="15" s="1"/>
  <c r="I39" i="15"/>
  <c r="I35" i="15"/>
  <c r="I31" i="15"/>
  <c r="I30" i="15"/>
  <c r="E11" i="15"/>
  <c r="I38" i="15"/>
  <c r="I34" i="15"/>
  <c r="G34" i="15"/>
  <c r="F34" i="15" s="1"/>
  <c r="I37" i="15"/>
  <c r="I33" i="15"/>
  <c r="G57" i="15"/>
  <c r="F57" i="15" s="1"/>
  <c r="G49" i="15"/>
  <c r="F49" i="15" s="1"/>
  <c r="G45" i="15"/>
  <c r="G56" i="15"/>
  <c r="F56" i="15" s="1"/>
  <c r="G52" i="15"/>
  <c r="F52" i="15" s="1"/>
  <c r="G48" i="15"/>
  <c r="F48" i="15" s="1"/>
  <c r="G44" i="15"/>
  <c r="F44" i="15" s="1"/>
  <c r="M40" i="15"/>
  <c r="G41" i="15"/>
  <c r="G55" i="15"/>
  <c r="F55" i="15" s="1"/>
  <c r="G51" i="15"/>
  <c r="F51" i="15" s="1"/>
  <c r="G47" i="15"/>
  <c r="F47" i="15" s="1"/>
  <c r="G43" i="15"/>
  <c r="F43" i="15" s="1"/>
  <c r="H53" i="15"/>
  <c r="H40" i="15" s="1"/>
  <c r="R40" i="15" s="1"/>
  <c r="G53" i="15"/>
  <c r="I53" i="15"/>
  <c r="I40" i="15" s="1"/>
  <c r="G58" i="15"/>
  <c r="F58" i="15" s="1"/>
  <c r="G54" i="15"/>
  <c r="F54" i="15" s="1"/>
  <c r="G50" i="15"/>
  <c r="F50" i="15" s="1"/>
  <c r="G46" i="15"/>
  <c r="F46" i="15" s="1"/>
  <c r="G42" i="15"/>
  <c r="F42" i="15" s="1"/>
  <c r="F45" i="15"/>
  <c r="F38" i="15"/>
  <c r="G29" i="15"/>
  <c r="Q29" i="15" s="1"/>
  <c r="G12" i="15"/>
  <c r="J12" i="15"/>
  <c r="H13" i="15"/>
  <c r="H12" i="15" s="1"/>
  <c r="R12" i="15" s="1"/>
  <c r="K11" i="15"/>
  <c r="N11" i="15"/>
  <c r="J11" i="15" l="1"/>
  <c r="M11" i="15"/>
  <c r="I12" i="15"/>
  <c r="I29" i="15"/>
  <c r="I11" i="15" s="1"/>
  <c r="F29" i="15"/>
  <c r="P29" i="15" s="1"/>
  <c r="H11" i="15"/>
  <c r="R11" i="15" s="1"/>
  <c r="G40" i="15"/>
  <c r="F41" i="15"/>
  <c r="F53" i="15"/>
  <c r="F13" i="15"/>
  <c r="F12" i="15" s="1"/>
  <c r="G11" i="15" l="1"/>
  <c r="Q40" i="15"/>
  <c r="F40" i="15"/>
  <c r="P40" i="15" s="1"/>
  <c r="F11" i="15" l="1"/>
  <c r="F18" i="7"/>
  <c r="C47" i="7"/>
  <c r="C46" i="7"/>
  <c r="C45" i="7"/>
  <c r="E44" i="7"/>
  <c r="D44" i="7"/>
  <c r="D40" i="7"/>
  <c r="E40" i="7"/>
  <c r="E39" i="7" s="1"/>
  <c r="D11" i="6"/>
  <c r="C44" i="7" l="1"/>
  <c r="D39" i="7"/>
  <c r="C42" i="5"/>
  <c r="E35" i="4" l="1"/>
  <c r="F35" i="4"/>
  <c r="D35" i="4"/>
  <c r="C35" i="4"/>
  <c r="E14" i="2" l="1"/>
  <c r="F9" i="6" l="1"/>
  <c r="E10" i="5"/>
  <c r="E21" i="5"/>
  <c r="E29" i="5"/>
  <c r="E31" i="5"/>
  <c r="E32" i="5"/>
  <c r="E35" i="5"/>
  <c r="E55" i="5"/>
  <c r="E56" i="5"/>
  <c r="J22" i="7"/>
  <c r="J32" i="7"/>
  <c r="J33" i="7"/>
  <c r="J49" i="7"/>
  <c r="J50" i="7"/>
  <c r="J10" i="8" l="1"/>
  <c r="R73" i="8"/>
  <c r="R74" i="8"/>
  <c r="R75" i="8"/>
  <c r="R76" i="8"/>
  <c r="R77" i="8"/>
  <c r="R78" i="8"/>
  <c r="R79" i="8"/>
  <c r="R80" i="8"/>
  <c r="R81" i="8"/>
  <c r="R82" i="8"/>
  <c r="O12" i="15" l="1"/>
  <c r="O11" i="15" s="1"/>
  <c r="D10" i="8" l="1"/>
  <c r="G10" i="8"/>
  <c r="M10" i="8"/>
  <c r="F72" i="8"/>
  <c r="F73" i="8"/>
  <c r="F74" i="8"/>
  <c r="S74" i="8" s="1"/>
  <c r="F75" i="8"/>
  <c r="F76" i="8"/>
  <c r="S76" i="8" s="1"/>
  <c r="F77" i="8"/>
  <c r="F78" i="8"/>
  <c r="S78" i="8" s="1"/>
  <c r="F79" i="8"/>
  <c r="S79" i="8" s="1"/>
  <c r="F80" i="8"/>
  <c r="S80" i="8" s="1"/>
  <c r="F81" i="8"/>
  <c r="F82" i="8"/>
  <c r="S82" i="8" s="1"/>
  <c r="L72" i="8"/>
  <c r="I72" i="8" s="1"/>
  <c r="L73" i="8"/>
  <c r="I73" i="8" s="1"/>
  <c r="L74" i="8"/>
  <c r="I74" i="8" s="1"/>
  <c r="L75" i="8"/>
  <c r="I75" i="8" s="1"/>
  <c r="L76" i="8"/>
  <c r="I76" i="8" s="1"/>
  <c r="L77" i="8"/>
  <c r="I77" i="8" s="1"/>
  <c r="L78" i="8"/>
  <c r="I78" i="8" s="1"/>
  <c r="L79" i="8"/>
  <c r="I79" i="8" s="1"/>
  <c r="L80" i="8"/>
  <c r="I80" i="8" s="1"/>
  <c r="L81" i="8"/>
  <c r="I81" i="8" s="1"/>
  <c r="L82" i="8"/>
  <c r="I82" i="8" s="1"/>
  <c r="S81" i="8" l="1"/>
  <c r="S77" i="8"/>
  <c r="S73" i="8"/>
  <c r="C75" i="8"/>
  <c r="S75" i="8"/>
  <c r="C72" i="8"/>
  <c r="S72" i="8"/>
  <c r="C81" i="8"/>
  <c r="C79" i="8"/>
  <c r="C80" i="8"/>
  <c r="P72" i="8"/>
  <c r="C78" i="8"/>
  <c r="C73" i="8"/>
  <c r="C77" i="8"/>
  <c r="C74" i="8"/>
  <c r="P75" i="8"/>
  <c r="C76" i="8"/>
  <c r="C82" i="8"/>
  <c r="L38" i="8"/>
  <c r="F38" i="8"/>
  <c r="S38" i="8" s="1"/>
  <c r="R33" i="8"/>
  <c r="C33" i="8"/>
  <c r="L33" i="8"/>
  <c r="I33" i="8" s="1"/>
  <c r="L18" i="8"/>
  <c r="L13" i="8"/>
  <c r="L14" i="8"/>
  <c r="L15" i="8"/>
  <c r="L16" i="8"/>
  <c r="L17" i="8"/>
  <c r="L19" i="8"/>
  <c r="L20" i="8"/>
  <c r="L21" i="8"/>
  <c r="L22" i="8"/>
  <c r="L23" i="8"/>
  <c r="L24" i="8"/>
  <c r="L25" i="8"/>
  <c r="L26" i="8"/>
  <c r="L27" i="8"/>
  <c r="L28" i="8"/>
  <c r="L29" i="8"/>
  <c r="L30" i="8"/>
  <c r="L31" i="8"/>
  <c r="L32" i="8"/>
  <c r="L34" i="8"/>
  <c r="L35" i="8"/>
  <c r="L36" i="8"/>
  <c r="L37" i="8"/>
  <c r="L39" i="8"/>
  <c r="L40" i="8"/>
  <c r="L41" i="8"/>
  <c r="L42" i="8"/>
  <c r="L43" i="8"/>
  <c r="L44" i="8"/>
  <c r="L45" i="8"/>
  <c r="L48" i="8"/>
  <c r="L49" i="8"/>
  <c r="L50" i="8"/>
  <c r="L51" i="8"/>
  <c r="L52" i="8"/>
  <c r="L53" i="8"/>
  <c r="L54" i="8"/>
  <c r="L55" i="8"/>
  <c r="L56" i="8"/>
  <c r="L57" i="8"/>
  <c r="L58" i="8"/>
  <c r="L59" i="8"/>
  <c r="L61" i="8"/>
  <c r="L62" i="8"/>
  <c r="L63" i="8"/>
  <c r="L64" i="8"/>
  <c r="L65" i="8"/>
  <c r="L66" i="8"/>
  <c r="L67" i="8"/>
  <c r="L68" i="8"/>
  <c r="L69" i="8"/>
  <c r="L70" i="8"/>
  <c r="I70" i="8" s="1"/>
  <c r="L71" i="8"/>
  <c r="F48" i="8"/>
  <c r="F49" i="8"/>
  <c r="F50" i="8"/>
  <c r="F51" i="8"/>
  <c r="F52" i="8"/>
  <c r="F53" i="8"/>
  <c r="F54" i="8"/>
  <c r="F55" i="8"/>
  <c r="F56" i="8"/>
  <c r="F57" i="8"/>
  <c r="F58" i="8"/>
  <c r="F59" i="8"/>
  <c r="F61" i="8"/>
  <c r="F62" i="8"/>
  <c r="F63" i="8"/>
  <c r="F64" i="8"/>
  <c r="F65" i="8"/>
  <c r="F66" i="8"/>
  <c r="F67" i="8"/>
  <c r="F68" i="8"/>
  <c r="F69" i="8"/>
  <c r="F70" i="8"/>
  <c r="F71" i="8"/>
  <c r="F11" i="8"/>
  <c r="C11" i="8" s="1"/>
  <c r="P82" i="8" l="1"/>
  <c r="P77" i="8"/>
  <c r="P80" i="8"/>
  <c r="P76" i="8"/>
  <c r="P73" i="8"/>
  <c r="P79" i="8"/>
  <c r="P74" i="8"/>
  <c r="P78" i="8"/>
  <c r="P81" i="8"/>
  <c r="O10" i="8"/>
  <c r="N10" i="8"/>
  <c r="C38" i="8"/>
  <c r="E10" i="8"/>
  <c r="H10" i="8"/>
  <c r="R12" i="8"/>
  <c r="K10" i="8"/>
  <c r="P33" i="8"/>
  <c r="I38" i="8"/>
  <c r="R38" i="8"/>
  <c r="P38" i="8" l="1"/>
  <c r="G44" i="7"/>
  <c r="J30" i="7" s="1"/>
  <c r="H44" i="7"/>
  <c r="K30" i="7" s="1"/>
  <c r="G40" i="7"/>
  <c r="H40" i="7"/>
  <c r="F46" i="7"/>
  <c r="F47" i="7"/>
  <c r="F45" i="7"/>
  <c r="G39" i="7" l="1"/>
  <c r="H39" i="7"/>
  <c r="F44" i="7"/>
  <c r="C41" i="7"/>
  <c r="C42" i="7"/>
  <c r="C49" i="7"/>
  <c r="F32" i="6"/>
  <c r="F33" i="6"/>
  <c r="E58" i="5"/>
  <c r="E59" i="5"/>
  <c r="E60" i="5"/>
  <c r="E61" i="5"/>
  <c r="E62" i="5"/>
  <c r="E63" i="5"/>
  <c r="E64" i="5"/>
  <c r="E65" i="5"/>
  <c r="E66" i="5"/>
  <c r="E67" i="5"/>
  <c r="E68" i="5"/>
  <c r="E69" i="5"/>
  <c r="E70" i="5"/>
  <c r="E71" i="5"/>
  <c r="E72" i="5"/>
  <c r="E73" i="5"/>
  <c r="E74" i="5"/>
  <c r="E75" i="5"/>
  <c r="E76" i="5"/>
  <c r="E77" i="5"/>
  <c r="E78" i="5"/>
  <c r="E79" i="5"/>
  <c r="E80" i="5"/>
  <c r="E81" i="5"/>
  <c r="E82" i="5"/>
  <c r="E83" i="5"/>
  <c r="E84" i="5"/>
  <c r="E87" i="5"/>
  <c r="E88" i="5"/>
  <c r="E89" i="5"/>
  <c r="E90" i="5"/>
  <c r="E91" i="5"/>
  <c r="E92" i="5"/>
  <c r="E93" i="5"/>
  <c r="E94" i="5"/>
  <c r="E95" i="5"/>
  <c r="E96" i="5"/>
  <c r="E97" i="5"/>
  <c r="E98" i="5"/>
  <c r="E99" i="5"/>
  <c r="E100" i="5"/>
  <c r="E101" i="5"/>
  <c r="E102" i="5"/>
  <c r="E103" i="5"/>
  <c r="E104" i="5"/>
  <c r="E105" i="5"/>
  <c r="E106" i="5"/>
  <c r="E107" i="5"/>
  <c r="E108" i="5"/>
  <c r="E109" i="5"/>
  <c r="E110" i="5"/>
  <c r="C20" i="2" l="1"/>
  <c r="D38" i="5"/>
  <c r="C38" i="5"/>
  <c r="C37" i="5" s="1"/>
  <c r="D42" i="5"/>
  <c r="D37" i="5" l="1"/>
  <c r="E12" i="13" l="1"/>
  <c r="Q12" i="13" s="1"/>
  <c r="E13" i="13"/>
  <c r="Q13" i="13" s="1"/>
  <c r="E14" i="13"/>
  <c r="Q14" i="13" s="1"/>
  <c r="E15" i="13"/>
  <c r="Q15" i="13" s="1"/>
  <c r="E16" i="13"/>
  <c r="Q16" i="13" s="1"/>
  <c r="E17" i="13"/>
  <c r="Q17" i="13" s="1"/>
  <c r="E18" i="13"/>
  <c r="Q18" i="13" s="1"/>
  <c r="E19" i="13"/>
  <c r="Q19" i="13" s="1"/>
  <c r="E20" i="13"/>
  <c r="Q20" i="13" s="1"/>
  <c r="E21" i="13"/>
  <c r="Q21" i="13" s="1"/>
  <c r="E22" i="13"/>
  <c r="Q22" i="13" s="1"/>
  <c r="H20" i="4" l="1"/>
  <c r="G20" i="4"/>
  <c r="D24" i="4"/>
  <c r="E11" i="2" l="1"/>
  <c r="E23" i="2"/>
  <c r="E24" i="2"/>
  <c r="E25" i="2"/>
  <c r="E26" i="2"/>
  <c r="E22" i="2"/>
  <c r="D31" i="2" l="1"/>
  <c r="C31" i="2"/>
  <c r="D28" i="2"/>
  <c r="C28" i="2"/>
  <c r="E28" i="2" l="1"/>
  <c r="C27" i="2"/>
  <c r="C19" i="2" s="1"/>
  <c r="E31" i="2"/>
  <c r="F45" i="6" l="1"/>
  <c r="E45" i="6"/>
  <c r="E41" i="6"/>
  <c r="D28" i="6"/>
  <c r="F38" i="6"/>
  <c r="E42" i="6"/>
  <c r="F42" i="6"/>
  <c r="F41" i="6"/>
  <c r="F40" i="6"/>
  <c r="F37" i="6"/>
  <c r="F36" i="6"/>
  <c r="F35" i="6"/>
  <c r="F34" i="6"/>
  <c r="F31" i="6"/>
  <c r="F30" i="6"/>
  <c r="F29" i="6"/>
  <c r="D54" i="5"/>
  <c r="F12" i="8" l="1"/>
  <c r="D9" i="18"/>
  <c r="C9" i="18" l="1"/>
  <c r="E9" i="18" s="1"/>
  <c r="F22" i="7" l="1"/>
  <c r="F36" i="7"/>
  <c r="F22" i="6"/>
  <c r="D27" i="2" l="1"/>
  <c r="P14" i="13" l="1"/>
  <c r="F49" i="7"/>
  <c r="F50" i="7"/>
  <c r="C54" i="5"/>
  <c r="E54" i="5" s="1"/>
  <c r="E48" i="7"/>
  <c r="G38" i="7"/>
  <c r="H48" i="7"/>
  <c r="F30" i="7" s="1"/>
  <c r="D48" i="7"/>
  <c r="C50" i="7"/>
  <c r="J48" i="7" l="1"/>
  <c r="I49" i="7"/>
  <c r="I50" i="7"/>
  <c r="K48" i="7"/>
  <c r="I30" i="7"/>
  <c r="C48" i="7"/>
  <c r="F39" i="6"/>
  <c r="C28" i="6"/>
  <c r="F48" i="7"/>
  <c r="E39" i="6"/>
  <c r="C36" i="7"/>
  <c r="C15" i="7"/>
  <c r="F15" i="7"/>
  <c r="I48" i="7" l="1"/>
  <c r="Q12" i="15"/>
  <c r="Q11" i="15"/>
  <c r="D57" i="5"/>
  <c r="C57" i="5"/>
  <c r="E57" i="5" l="1"/>
  <c r="C86" i="5"/>
  <c r="E86" i="5" s="1"/>
  <c r="C85" i="5" l="1"/>
  <c r="D85" i="5"/>
  <c r="E85" i="5" s="1"/>
  <c r="A3" i="2" l="1"/>
  <c r="A3" i="5" s="1"/>
  <c r="A3" i="6" s="1"/>
  <c r="A3" i="7" s="1"/>
  <c r="A4" i="8" s="1"/>
  <c r="A5" i="13" l="1"/>
  <c r="P22" i="13"/>
  <c r="C22" i="13"/>
  <c r="P21" i="13"/>
  <c r="C21" i="13"/>
  <c r="P20" i="13"/>
  <c r="I20" i="13"/>
  <c r="C20" i="13"/>
  <c r="P19" i="13"/>
  <c r="I19" i="13"/>
  <c r="C19" i="13"/>
  <c r="P18" i="13"/>
  <c r="C18" i="13"/>
  <c r="P17" i="13"/>
  <c r="I17" i="13"/>
  <c r="C17" i="13"/>
  <c r="P16" i="13"/>
  <c r="I16" i="13"/>
  <c r="C16" i="13"/>
  <c r="P15" i="13"/>
  <c r="C15" i="13"/>
  <c r="C14" i="13"/>
  <c r="P13" i="13"/>
  <c r="C13" i="13"/>
  <c r="P12" i="13"/>
  <c r="C12" i="13"/>
  <c r="N11" i="13"/>
  <c r="M11" i="13"/>
  <c r="L11" i="13"/>
  <c r="J11" i="13"/>
  <c r="H11" i="13"/>
  <c r="G11" i="13"/>
  <c r="F11" i="13"/>
  <c r="W21" i="12"/>
  <c r="P21" i="12"/>
  <c r="C21" i="12"/>
  <c r="W20" i="12"/>
  <c r="P20" i="12"/>
  <c r="I20" i="12" s="1"/>
  <c r="C20" i="12"/>
  <c r="P19" i="12"/>
  <c r="C19" i="12"/>
  <c r="W18" i="12"/>
  <c r="P18" i="12"/>
  <c r="C18" i="12"/>
  <c r="P17" i="12"/>
  <c r="W17" i="12" s="1"/>
  <c r="C17" i="12"/>
  <c r="W16" i="12"/>
  <c r="P16" i="12"/>
  <c r="C16" i="12"/>
  <c r="W15" i="12"/>
  <c r="P15" i="12"/>
  <c r="C15" i="12"/>
  <c r="W14" i="12"/>
  <c r="P14" i="12"/>
  <c r="I14" i="12" s="1"/>
  <c r="C14" i="12"/>
  <c r="P13" i="12"/>
  <c r="W13" i="12" s="1"/>
  <c r="C13" i="12"/>
  <c r="P12" i="12"/>
  <c r="W12" i="12" s="1"/>
  <c r="C12" i="12"/>
  <c r="W11" i="12"/>
  <c r="T10" i="12"/>
  <c r="S10" i="12"/>
  <c r="O10" i="12"/>
  <c r="N10" i="12"/>
  <c r="L10" i="12"/>
  <c r="K10" i="12"/>
  <c r="H10" i="12"/>
  <c r="D10" i="12"/>
  <c r="X6" i="12"/>
  <c r="C11" i="13" l="1"/>
  <c r="I21" i="12"/>
  <c r="U21" i="12" s="1"/>
  <c r="I17" i="12"/>
  <c r="U17" i="12" s="1"/>
  <c r="I16" i="12"/>
  <c r="U16" i="12" s="1"/>
  <c r="I15" i="12"/>
  <c r="U15" i="12" s="1"/>
  <c r="I12" i="12"/>
  <c r="U12" i="12" s="1"/>
  <c r="P11" i="13"/>
  <c r="I13" i="12"/>
  <c r="U13" i="12" s="1"/>
  <c r="P10" i="12"/>
  <c r="I18" i="12"/>
  <c r="U18" i="12" s="1"/>
  <c r="A4" i="19"/>
  <c r="U20" i="12"/>
  <c r="S11" i="13"/>
  <c r="O17" i="13"/>
  <c r="O12" i="13"/>
  <c r="O20" i="13"/>
  <c r="I18" i="13"/>
  <c r="O18" i="13" s="1"/>
  <c r="I15" i="13"/>
  <c r="O15" i="13" s="1"/>
  <c r="I14" i="13"/>
  <c r="O14" i="13" s="1"/>
  <c r="I22" i="13"/>
  <c r="O22" i="13" s="1"/>
  <c r="O16" i="13"/>
  <c r="O19" i="13"/>
  <c r="E11" i="13"/>
  <c r="I13" i="13"/>
  <c r="I21" i="13"/>
  <c r="O21" i="13" s="1"/>
  <c r="K11" i="13"/>
  <c r="J10" i="12"/>
  <c r="R71" i="8"/>
  <c r="I71" i="8"/>
  <c r="C71" i="8"/>
  <c r="R70" i="8"/>
  <c r="C70" i="8"/>
  <c r="R69" i="8"/>
  <c r="I69" i="8"/>
  <c r="C69" i="8"/>
  <c r="R68" i="8"/>
  <c r="I68" i="8"/>
  <c r="C68" i="8"/>
  <c r="R67" i="8"/>
  <c r="I67" i="8"/>
  <c r="C67" i="8"/>
  <c r="R66" i="8"/>
  <c r="I66" i="8"/>
  <c r="C66" i="8"/>
  <c r="R65" i="8"/>
  <c r="I65" i="8"/>
  <c r="C65" i="8"/>
  <c r="R64" i="8"/>
  <c r="I64" i="8"/>
  <c r="C64" i="8"/>
  <c r="R63" i="8"/>
  <c r="I63" i="8"/>
  <c r="C63" i="8"/>
  <c r="R62" i="8"/>
  <c r="I62" i="8"/>
  <c r="C62" i="8"/>
  <c r="R61" i="8"/>
  <c r="I61" i="8"/>
  <c r="C61" i="8"/>
  <c r="R59" i="8"/>
  <c r="I59" i="8"/>
  <c r="C59" i="8"/>
  <c r="R58" i="8"/>
  <c r="I58" i="8"/>
  <c r="C58" i="8"/>
  <c r="R57" i="8"/>
  <c r="I57" i="8"/>
  <c r="C57" i="8"/>
  <c r="R56" i="8"/>
  <c r="I56" i="8"/>
  <c r="C56" i="8"/>
  <c r="R55" i="8"/>
  <c r="I55" i="8"/>
  <c r="C55" i="8"/>
  <c r="R54" i="8"/>
  <c r="I54" i="8"/>
  <c r="C54" i="8"/>
  <c r="R53" i="8"/>
  <c r="I53" i="8"/>
  <c r="C53" i="8"/>
  <c r="R52" i="8"/>
  <c r="I52" i="8"/>
  <c r="C52" i="8"/>
  <c r="R51" i="8"/>
  <c r="I51" i="8"/>
  <c r="C51" i="8"/>
  <c r="R50" i="8"/>
  <c r="I50" i="8"/>
  <c r="C50" i="8"/>
  <c r="R49" i="8"/>
  <c r="I49" i="8"/>
  <c r="C49" i="8"/>
  <c r="R48" i="8"/>
  <c r="I48" i="8"/>
  <c r="C48" i="8"/>
  <c r="R45" i="8"/>
  <c r="I45" i="8"/>
  <c r="F45" i="8"/>
  <c r="R44" i="8"/>
  <c r="I44" i="8"/>
  <c r="F44" i="8"/>
  <c r="R43" i="8"/>
  <c r="I43" i="8"/>
  <c r="F43" i="8"/>
  <c r="R42" i="8"/>
  <c r="I42" i="8"/>
  <c r="F42" i="8"/>
  <c r="R41" i="8"/>
  <c r="I41" i="8"/>
  <c r="F41" i="8"/>
  <c r="R40" i="8"/>
  <c r="I40" i="8"/>
  <c r="F40" i="8"/>
  <c r="R39" i="8"/>
  <c r="I39" i="8"/>
  <c r="F39" i="8"/>
  <c r="I37" i="8"/>
  <c r="F37" i="8"/>
  <c r="R36" i="8"/>
  <c r="I36" i="8"/>
  <c r="F36" i="8"/>
  <c r="I35" i="8"/>
  <c r="F35" i="8"/>
  <c r="I34" i="8"/>
  <c r="F34" i="8"/>
  <c r="S34" i="8" s="1"/>
  <c r="R32" i="8"/>
  <c r="I32" i="8"/>
  <c r="C32" i="8"/>
  <c r="R31" i="8"/>
  <c r="I31" i="8"/>
  <c r="C31" i="8"/>
  <c r="R30" i="8"/>
  <c r="I30" i="8"/>
  <c r="F30" i="8"/>
  <c r="R29" i="8"/>
  <c r="I29" i="8"/>
  <c r="F29" i="8"/>
  <c r="R28" i="8"/>
  <c r="I28" i="8"/>
  <c r="F28" i="8"/>
  <c r="R27" i="8"/>
  <c r="I27" i="8"/>
  <c r="F27" i="8"/>
  <c r="S27" i="8" s="1"/>
  <c r="R26" i="8"/>
  <c r="I26" i="8"/>
  <c r="F26" i="8"/>
  <c r="R25" i="8"/>
  <c r="I25" i="8"/>
  <c r="F25" i="8"/>
  <c r="I24" i="8"/>
  <c r="R24" i="8"/>
  <c r="F24" i="8"/>
  <c r="R23" i="8"/>
  <c r="I23" i="8"/>
  <c r="F23" i="8"/>
  <c r="S23" i="8" s="1"/>
  <c r="R22" i="8"/>
  <c r="I22" i="8"/>
  <c r="F22" i="8"/>
  <c r="R21" i="8"/>
  <c r="I21" i="8"/>
  <c r="F21" i="8"/>
  <c r="R20" i="8"/>
  <c r="F20" i="8"/>
  <c r="R19" i="8"/>
  <c r="I19" i="8"/>
  <c r="F19" i="8"/>
  <c r="R18" i="8"/>
  <c r="F18" i="8"/>
  <c r="S18" i="8" s="1"/>
  <c r="R17" i="8"/>
  <c r="I17" i="8"/>
  <c r="F17" i="8"/>
  <c r="S17" i="8" s="1"/>
  <c r="R16" i="8"/>
  <c r="I16" i="8"/>
  <c r="F16" i="8"/>
  <c r="R15" i="8"/>
  <c r="I15" i="8"/>
  <c r="F15" i="8"/>
  <c r="R14" i="8"/>
  <c r="I14" i="8"/>
  <c r="F14" i="8"/>
  <c r="F13" i="8"/>
  <c r="S13" i="8" s="1"/>
  <c r="R13" i="8"/>
  <c r="L12" i="8"/>
  <c r="S12" i="8" s="1"/>
  <c r="C12" i="8"/>
  <c r="L11" i="8"/>
  <c r="F52" i="7"/>
  <c r="F51" i="7"/>
  <c r="F43" i="7"/>
  <c r="C43" i="7"/>
  <c r="C40" i="7" s="1"/>
  <c r="C39" i="7" s="1"/>
  <c r="C38" i="7" s="1"/>
  <c r="F42" i="7"/>
  <c r="E38" i="7"/>
  <c r="C33" i="7"/>
  <c r="I33" i="7" s="1"/>
  <c r="F32" i="7"/>
  <c r="I32" i="7" s="1"/>
  <c r="F29" i="7"/>
  <c r="C29" i="7"/>
  <c r="F28" i="7"/>
  <c r="C28" i="7"/>
  <c r="F27" i="7"/>
  <c r="C27" i="7"/>
  <c r="F26" i="7"/>
  <c r="C26" i="7"/>
  <c r="F25" i="7"/>
  <c r="C25" i="7"/>
  <c r="F24" i="7"/>
  <c r="C24" i="7"/>
  <c r="F23" i="7"/>
  <c r="C23" i="7"/>
  <c r="C22" i="7"/>
  <c r="I22" i="7" s="1"/>
  <c r="F21" i="7"/>
  <c r="C21" i="7"/>
  <c r="F20" i="7"/>
  <c r="C20" i="7"/>
  <c r="F19" i="7"/>
  <c r="C19" i="7"/>
  <c r="F17" i="7"/>
  <c r="C17" i="7"/>
  <c r="F16" i="7"/>
  <c r="C16" i="7"/>
  <c r="F14" i="7"/>
  <c r="C14" i="7"/>
  <c r="F13" i="7"/>
  <c r="C13" i="7"/>
  <c r="F12" i="7"/>
  <c r="C12" i="7"/>
  <c r="H11" i="7"/>
  <c r="H10" i="7" s="1"/>
  <c r="H9" i="7" s="1"/>
  <c r="J11" i="7"/>
  <c r="E11" i="7"/>
  <c r="E40" i="6"/>
  <c r="E38" i="6"/>
  <c r="E37" i="6"/>
  <c r="E36" i="6"/>
  <c r="E35" i="6"/>
  <c r="E34" i="6"/>
  <c r="E33" i="6"/>
  <c r="E32" i="6"/>
  <c r="E31" i="6"/>
  <c r="E30" i="6"/>
  <c r="E29" i="6"/>
  <c r="F28" i="6"/>
  <c r="E23" i="6"/>
  <c r="E22" i="6"/>
  <c r="E21" i="6"/>
  <c r="E20" i="6"/>
  <c r="E19" i="6"/>
  <c r="E18" i="6"/>
  <c r="E17" i="6"/>
  <c r="E16" i="6"/>
  <c r="E15" i="6"/>
  <c r="E14" i="6"/>
  <c r="E13" i="6"/>
  <c r="E9" i="6"/>
  <c r="D43" i="5"/>
  <c r="C43" i="5"/>
  <c r="C9" i="5"/>
  <c r="H45" i="4"/>
  <c r="G45" i="4"/>
  <c r="G44" i="4"/>
  <c r="H41" i="4"/>
  <c r="G41" i="4"/>
  <c r="H40" i="4"/>
  <c r="G40" i="4"/>
  <c r="H37" i="4"/>
  <c r="G37" i="4"/>
  <c r="H35" i="4"/>
  <c r="G35" i="4"/>
  <c r="H34" i="4"/>
  <c r="G34" i="4"/>
  <c r="H33" i="4"/>
  <c r="G33" i="4"/>
  <c r="H32" i="4"/>
  <c r="G32" i="4"/>
  <c r="H30" i="4"/>
  <c r="G30" i="4"/>
  <c r="H28" i="4"/>
  <c r="G28" i="4"/>
  <c r="H26" i="4"/>
  <c r="G26" i="4"/>
  <c r="H25" i="4"/>
  <c r="G25" i="4"/>
  <c r="F24" i="4"/>
  <c r="E24" i="4"/>
  <c r="C24" i="4"/>
  <c r="F21" i="4"/>
  <c r="E21" i="4"/>
  <c r="D21" i="4"/>
  <c r="C21" i="4"/>
  <c r="F17" i="4"/>
  <c r="E17" i="4"/>
  <c r="D17" i="4"/>
  <c r="F12" i="4"/>
  <c r="E12" i="4"/>
  <c r="D12" i="4"/>
  <c r="C12" i="4"/>
  <c r="E27" i="2"/>
  <c r="F14" i="2"/>
  <c r="F13" i="2"/>
  <c r="E13" i="2"/>
  <c r="D12" i="2"/>
  <c r="C12" i="2"/>
  <c r="F11" i="2"/>
  <c r="F10" i="2"/>
  <c r="E10" i="2"/>
  <c r="D9" i="2"/>
  <c r="C9" i="2"/>
  <c r="E10" i="7" l="1"/>
  <c r="E9" i="7" s="1"/>
  <c r="E8" i="7" s="1"/>
  <c r="C11" i="7"/>
  <c r="C8" i="5"/>
  <c r="D8" i="2"/>
  <c r="C8" i="2"/>
  <c r="W19" i="12"/>
  <c r="M10" i="12"/>
  <c r="W10" i="12" s="1"/>
  <c r="I19" i="12"/>
  <c r="U19" i="12" s="1"/>
  <c r="F10" i="8"/>
  <c r="I11" i="8"/>
  <c r="L10" i="8"/>
  <c r="C39" i="8"/>
  <c r="C43" i="8"/>
  <c r="C15" i="8"/>
  <c r="C22" i="8"/>
  <c r="C26" i="8"/>
  <c r="C30" i="8"/>
  <c r="C37" i="8"/>
  <c r="C42" i="8"/>
  <c r="C16" i="8"/>
  <c r="C14" i="8"/>
  <c r="C21" i="8"/>
  <c r="C25" i="8"/>
  <c r="C29" i="8"/>
  <c r="C36" i="8"/>
  <c r="C41" i="8"/>
  <c r="C45" i="8"/>
  <c r="U10" i="8"/>
  <c r="C17" i="8"/>
  <c r="C24" i="8"/>
  <c r="C28" i="8"/>
  <c r="C40" i="8"/>
  <c r="C44" i="8"/>
  <c r="C35" i="8"/>
  <c r="C34" i="8"/>
  <c r="C27" i="8"/>
  <c r="C23" i="8"/>
  <c r="C19" i="8"/>
  <c r="C18" i="8"/>
  <c r="F40" i="7"/>
  <c r="F39" i="7" s="1"/>
  <c r="F38" i="7" s="1"/>
  <c r="I38" i="7" s="1"/>
  <c r="E28" i="6"/>
  <c r="F12" i="6"/>
  <c r="E11" i="4"/>
  <c r="E10" i="4" s="1"/>
  <c r="E9" i="4" s="1"/>
  <c r="D11" i="4"/>
  <c r="D10" i="4" s="1"/>
  <c r="D9" i="4" s="1"/>
  <c r="H24" i="4"/>
  <c r="Q11" i="13"/>
  <c r="P57" i="8"/>
  <c r="P55" i="8"/>
  <c r="P53" i="8"/>
  <c r="P71" i="8"/>
  <c r="P32" i="8"/>
  <c r="P63" i="8"/>
  <c r="P48" i="8"/>
  <c r="P52" i="8"/>
  <c r="P54" i="8"/>
  <c r="P61" i="8"/>
  <c r="I13" i="8"/>
  <c r="P66" i="8"/>
  <c r="P56" i="8"/>
  <c r="P59" i="8"/>
  <c r="P65" i="8"/>
  <c r="P41" i="8"/>
  <c r="P58" i="8"/>
  <c r="P64" i="8"/>
  <c r="P70" i="8"/>
  <c r="P62" i="8"/>
  <c r="P31" i="8"/>
  <c r="P67" i="8"/>
  <c r="C20" i="8"/>
  <c r="P69" i="8"/>
  <c r="P50" i="8"/>
  <c r="R35" i="8"/>
  <c r="P68" i="8"/>
  <c r="F11" i="7"/>
  <c r="G10" i="7"/>
  <c r="U14" i="12"/>
  <c r="C11" i="6"/>
  <c r="E12" i="6"/>
  <c r="C36" i="5"/>
  <c r="D9" i="5"/>
  <c r="E9" i="5" s="1"/>
  <c r="F11" i="4"/>
  <c r="H17" i="4"/>
  <c r="G24" i="4"/>
  <c r="C11" i="4"/>
  <c r="C10" i="4" s="1"/>
  <c r="C9" i="4" s="1"/>
  <c r="G17" i="4"/>
  <c r="F27" i="2"/>
  <c r="E12" i="2"/>
  <c r="F12" i="2"/>
  <c r="E9" i="2"/>
  <c r="I11" i="13"/>
  <c r="O11" i="13" s="1"/>
  <c r="O13" i="13"/>
  <c r="P49" i="8"/>
  <c r="P51" i="8"/>
  <c r="I12" i="8"/>
  <c r="P12" i="8" s="1"/>
  <c r="C13" i="8"/>
  <c r="I20" i="8"/>
  <c r="R34" i="8"/>
  <c r="H38" i="7"/>
  <c r="H8" i="7" s="1"/>
  <c r="D38" i="7"/>
  <c r="J38" i="7" s="1"/>
  <c r="F9" i="2"/>
  <c r="P29" i="8" l="1"/>
  <c r="P45" i="8"/>
  <c r="P25" i="8"/>
  <c r="P42" i="8"/>
  <c r="P22" i="8"/>
  <c r="P16" i="8"/>
  <c r="P26" i="8"/>
  <c r="P21" i="8"/>
  <c r="P15" i="8"/>
  <c r="P23" i="8"/>
  <c r="P43" i="8"/>
  <c r="G9" i="7"/>
  <c r="G8" i="7" s="1"/>
  <c r="K9" i="7"/>
  <c r="P37" i="8"/>
  <c r="P39" i="8"/>
  <c r="P14" i="8"/>
  <c r="I10" i="12"/>
  <c r="K38" i="7"/>
  <c r="K8" i="7"/>
  <c r="C7" i="5"/>
  <c r="H11" i="4"/>
  <c r="P35" i="8"/>
  <c r="P30" i="8"/>
  <c r="P36" i="8"/>
  <c r="P19" i="8"/>
  <c r="I10" i="8"/>
  <c r="C10" i="8"/>
  <c r="P28" i="8"/>
  <c r="P24" i="8"/>
  <c r="P40" i="8"/>
  <c r="P17" i="8"/>
  <c r="P27" i="8"/>
  <c r="P44" i="8"/>
  <c r="P18" i="8"/>
  <c r="P34" i="8"/>
  <c r="E8" i="2"/>
  <c r="P20" i="8"/>
  <c r="D8" i="5"/>
  <c r="E8" i="5" s="1"/>
  <c r="S10" i="8"/>
  <c r="P13" i="8"/>
  <c r="F10" i="7"/>
  <c r="C10" i="6"/>
  <c r="F10" i="4"/>
  <c r="F9" i="4" s="1"/>
  <c r="H9" i="4" s="1"/>
  <c r="G11" i="4"/>
  <c r="F8" i="2"/>
  <c r="R10" i="8"/>
  <c r="P11" i="8"/>
  <c r="D10" i="7"/>
  <c r="I11" i="7"/>
  <c r="D10" i="6"/>
  <c r="F11" i="6"/>
  <c r="E11" i="6"/>
  <c r="G10" i="4"/>
  <c r="G9" i="4"/>
  <c r="D9" i="7" l="1"/>
  <c r="J9" i="7" s="1"/>
  <c r="J10" i="7"/>
  <c r="P10" i="8"/>
  <c r="F9" i="7"/>
  <c r="F8" i="7" s="1"/>
  <c r="C8" i="6"/>
  <c r="H10" i="4"/>
  <c r="C10" i="7"/>
  <c r="I10" i="7" s="1"/>
  <c r="E10" i="6"/>
  <c r="D8" i="6"/>
  <c r="F10" i="6"/>
  <c r="D36" i="5"/>
  <c r="F8" i="6" l="1"/>
  <c r="D7" i="5"/>
  <c r="E36" i="5"/>
  <c r="C9" i="7"/>
  <c r="D8" i="7"/>
  <c r="J8" i="7" s="1"/>
  <c r="E8" i="6"/>
  <c r="I9" i="7" l="1"/>
  <c r="H7" i="5"/>
  <c r="E7" i="5"/>
  <c r="C8" i="7"/>
  <c r="I8" i="7" l="1"/>
  <c r="P11" i="15" l="1"/>
  <c r="P12" i="15"/>
  <c r="E21" i="2"/>
  <c r="E20" i="2" s="1"/>
  <c r="E19" i="2" s="1"/>
  <c r="D20" i="2"/>
  <c r="F20" i="2" s="1"/>
  <c r="D19" i="2" l="1"/>
  <c r="D36" i="2" s="1"/>
  <c r="F19" i="2" l="1"/>
  <c r="G10" i="12"/>
  <c r="E10" i="12" l="1"/>
  <c r="U11" i="12"/>
  <c r="C10" i="12" l="1"/>
  <c r="U10" i="12" s="1"/>
</calcChain>
</file>

<file path=xl/sharedStrings.xml><?xml version="1.0" encoding="utf-8"?>
<sst xmlns="http://schemas.openxmlformats.org/spreadsheetml/2006/main" count="1286" uniqueCount="718">
  <si>
    <t>STT</t>
  </si>
  <si>
    <t>Phụ biểu</t>
  </si>
  <si>
    <t>Nội dung</t>
  </si>
  <si>
    <t>I</t>
  </si>
  <si>
    <t xml:space="preserve">Biểu mẫu số 48 </t>
  </si>
  <si>
    <t xml:space="preserve">Biểu mẫu số 50  </t>
  </si>
  <si>
    <t xml:space="preserve">Biểu mẫu số 51 </t>
  </si>
  <si>
    <t xml:space="preserve">Biểu mẫu số 52  </t>
  </si>
  <si>
    <t>Biểu mẫu số 53</t>
  </si>
  <si>
    <t>Biểu mẫu số 54</t>
  </si>
  <si>
    <t xml:space="preserve">Biểu mẫu số 58 </t>
  </si>
  <si>
    <t xml:space="preserve">Biểu mẫu số 59 </t>
  </si>
  <si>
    <t>Biểu mẫu số 61</t>
  </si>
  <si>
    <t>Biểu mẫu số 62</t>
  </si>
  <si>
    <t xml:space="preserve">Biểu mẫu số 64 </t>
  </si>
  <si>
    <t>Biểu mẫu số 48</t>
  </si>
  <si>
    <t>Đơn vị: Triệu đồng</t>
  </si>
  <si>
    <t>Nội dung (1)</t>
  </si>
  <si>
    <t>Dự toán</t>
  </si>
  <si>
    <t>Quyết toán</t>
  </si>
  <si>
    <t>So sánh</t>
  </si>
  <si>
    <t>Tuyệt đối</t>
  </si>
  <si>
    <t>Tương đối (%)</t>
  </si>
  <si>
    <t>A</t>
  </si>
  <si>
    <t>B</t>
  </si>
  <si>
    <t>3=2-1</t>
  </si>
  <si>
    <t>4=2/1</t>
  </si>
  <si>
    <t>TỔNG NGUỒN THU NSĐP</t>
  </si>
  <si>
    <t>Thu NSĐP được hưởng theo phân cấp</t>
  </si>
  <si>
    <t>-</t>
  </si>
  <si>
    <t>Thu NSĐP hưởng 100%</t>
  </si>
  <si>
    <t>Thu NSĐP hưởng từ các khoản thu phân chia</t>
  </si>
  <si>
    <t>II</t>
  </si>
  <si>
    <t xml:space="preserve">Thu bổ sung từ ngân sách cấp trên </t>
  </si>
  <si>
    <t>Thu bổ sung cân đối ngân sách</t>
  </si>
  <si>
    <t>Thu bổ sung có mục tiêu</t>
  </si>
  <si>
    <t>III</t>
  </si>
  <si>
    <t>Thu từ quỹ dự trữ tài chính</t>
  </si>
  <si>
    <t>IV</t>
  </si>
  <si>
    <t>Thu kết dư</t>
  </si>
  <si>
    <t>V</t>
  </si>
  <si>
    <t>Thu chuyển nguồn từ năm trước chuyển sang</t>
  </si>
  <si>
    <t>VI</t>
  </si>
  <si>
    <t>Thu từ ngân sách cấp dưới nộp lên</t>
  </si>
  <si>
    <t>TỔNG CHI NSĐP</t>
  </si>
  <si>
    <t xml:space="preserve">Tổng chi cân đối NSĐP </t>
  </si>
  <si>
    <t>Chi đầu tư phát triển</t>
  </si>
  <si>
    <t>Chi thường xuyên</t>
  </si>
  <si>
    <t>Chi trả nợ lãi các khoản do chính quyền địa phương vay</t>
  </si>
  <si>
    <t>Chi bổ sung quỹ dự trữ tài chính</t>
  </si>
  <si>
    <t>Dự phòng ngân sách</t>
  </si>
  <si>
    <t>Chi tạo nguồn, điều chỉnh tiền lương</t>
  </si>
  <si>
    <t>Chi các chương trình mục tiêu</t>
  </si>
  <si>
    <t>Chi các chương trình mục tiêu quốc gia</t>
  </si>
  <si>
    <t>Chi các chương trình mục tiêu, nhiệm vụ</t>
  </si>
  <si>
    <t>Chi chuyển nguồn sang năm sau</t>
  </si>
  <si>
    <t>Chi nộp ngân sách cấp trên</t>
  </si>
  <si>
    <t>C</t>
  </si>
  <si>
    <t>BỘI CHI NSĐP/BỘI THU NSĐP/KẾT DƯ NSĐP</t>
  </si>
  <si>
    <t>D</t>
  </si>
  <si>
    <t>CHI TRẢ NỢ GỐC CỦA NSĐP</t>
  </si>
  <si>
    <t>Từ nguồn vay để trả nợ gốc</t>
  </si>
  <si>
    <t>Từ nguồn bội thu, tăng thu, tiết kiệm chi, kết dư ngân sách cấp tỉnh</t>
  </si>
  <si>
    <t>E</t>
  </si>
  <si>
    <t>TỔNG MỨC VAY CỦA NSĐP</t>
  </si>
  <si>
    <t>Vay để bù đắp bội chi</t>
  </si>
  <si>
    <t>Vay để trả nợ gốc</t>
  </si>
  <si>
    <t>G</t>
  </si>
  <si>
    <t>TỔNG MỨC DƯ NỢ VAY CUỐI NĂM CỦA NSĐP</t>
  </si>
  <si>
    <r>
      <t xml:space="preserve">Ghi chú: </t>
    </r>
    <r>
      <rPr>
        <i/>
        <sz val="12"/>
        <color indexed="8"/>
        <rFont val="Times New Roman"/>
        <family val="1"/>
      </rPr>
      <t>(1) Theo quy định tại Điều 7, Điều 11 và Điều 39 Luật NSNN, ngân sách huyện, xã không có nhiệm vụ chi nghiên cứu khoa học và công nghệ, trả lãi vay, chi bổ sung quỹ dự trữ tài chính, bội chi NSĐP, vay và trả nợ gốc vay.</t>
    </r>
  </si>
  <si>
    <t>So sánh (%)</t>
  </si>
  <si>
    <t>Biểu mẫu số 50</t>
  </si>
  <si>
    <t>Tổng thu NSNN</t>
  </si>
  <si>
    <t>Thu NSĐP</t>
  </si>
  <si>
    <t>5=3/1</t>
  </si>
  <si>
    <t>6=4/2</t>
  </si>
  <si>
    <t>TỔNG NGUỒN THU NSNN (A+B+C+D)</t>
  </si>
  <si>
    <t>TỔNG THU CÂN ĐỐI NSNN</t>
  </si>
  <si>
    <t>Thu nội địa</t>
  </si>
  <si>
    <t>Thu từ khu vực DNNN do trung ương quản lý (1)</t>
  </si>
  <si>
    <t>- Thuế GTGT</t>
  </si>
  <si>
    <t>- Thuế tài nguyên</t>
  </si>
  <si>
    <t>- Thuế thu nhập doanh nghiệp</t>
  </si>
  <si>
    <t>- Thu khác</t>
  </si>
  <si>
    <t>Thu từ khu vực DNNN do địa phương quản lý (2)</t>
  </si>
  <si>
    <t>Thu từ khu vực doanh nghiệp có vốn đầu tư nước ngoài (3)</t>
  </si>
  <si>
    <t>Thu từ khu vực kinh tế ngoài quốc doanh (4)</t>
  </si>
  <si>
    <t xml:space="preserve">   -Thuế giá trị gia tăng</t>
  </si>
  <si>
    <t xml:space="preserve">   -Thuế thu nhập doanh nghiệp</t>
  </si>
  <si>
    <t xml:space="preserve">   - Thuế TTĐB hàng hoá dịch vụ trong nước</t>
  </si>
  <si>
    <t xml:space="preserve">   - Thuế tài nguyên</t>
  </si>
  <si>
    <t xml:space="preserve">   - Thu khác</t>
  </si>
  <si>
    <t>Thuế thu nhập cá nhân</t>
  </si>
  <si>
    <t>Thuế bảo vệ môi trường</t>
  </si>
  <si>
    <t>Thuế BVMT thu từ hàng hóa sản xuất, kinh doanh trong nước</t>
  </si>
  <si>
    <t>Thuế BVMT thu từ hàng hóa nhập khẩu</t>
  </si>
  <si>
    <t>Lệ phí trước bạ</t>
  </si>
  <si>
    <t xml:space="preserve">Thu phí, lệ phí </t>
  </si>
  <si>
    <t>Phí và lệ phí trung ương</t>
  </si>
  <si>
    <t>Phí và lệ phí do cơ quan nhà nước địa phương thu</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</si>
  <si>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</si>
  <si>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</si>
  <si>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</si>
  <si>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</si>
  <si>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</si>
  <si>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từ hoạt động xổ số kiến thiết</t>
  </si>
  <si>
    <t>Thu tiền cấp quyền khai thác khoáng sản</t>
  </si>
  <si>
    <t>Thu khác ngân sách</t>
  </si>
  <si>
    <t>Thu từ quỹ đất công ích, hoa lợi công sản khác</t>
  </si>
  <si>
    <t>Thu hồi vốn, thu cổ tức (5)</t>
  </si>
  <si>
    <t>Lợi nhuận được chia của Nhà nước và lợi nhuận sau thuế còn lại sau khi trích lập các quỹ của doanh nghiệp nhà nước (5)</t>
  </si>
  <si>
    <t>Chênh lệch thu chi Ngân hàng Nhà nước (5)</t>
  </si>
  <si>
    <t>Thu từ dầu thô</t>
  </si>
  <si>
    <t xml:space="preserve">Thu từ hoạt động xuất nhập khẩu </t>
  </si>
  <si>
    <t>Thuế xuất khẩu</t>
  </si>
  <si>
    <t>Thuế nhập khẩu</t>
  </si>
  <si>
    <t>Thuế tiêu thụ đặc biệt thu từ hàng hóa nhập khẩu</t>
  </si>
  <si>
    <t>Thuế bảo vệ môi trường thu từ hàng hóa nhập khẩu</t>
  </si>
  <si>
    <t>Thuế giá trị gia tăng thu từ hàng hóa nhập khẩu</t>
  </si>
  <si>
    <t>Thu khác</t>
  </si>
  <si>
    <t>Thu viện trợ</t>
  </si>
  <si>
    <t>THU TỪ QUỸ DỰ TRỮ TÀI CHÍNH</t>
  </si>
  <si>
    <t>THU KẾT DƯ NĂM TRƯỚC</t>
  </si>
  <si>
    <t>THU CHUYỂN NGUỒN TỪ NĂM TRƯỚC CHUYỂN SANG</t>
  </si>
  <si>
    <t>Ghi chú:</t>
  </si>
  <si>
    <t>(1) Doanh nghiệp nhà nước do trung ương quản lý là doanh nghiệp do bộ, cơ quan ngang bộ, cơ quan thuộc Chính phủ, cơ quan khác ở trung ương đại diện Nhà nước chủ sở hữu 100% vốn điều lệ.</t>
  </si>
  <si>
    <t>(2) Doanh nghiệp nhà nước do địa phương quản lý là doanh nghiệp do Ủy ban nhân dân cấp tỉnh đại diện Nhà nước chủ sở hữu 100% vốn điều lệ.</t>
  </si>
  <si>
    <t>(3) Doanh nghiệp có vốn đầu tư nước ngoài là các doanh nghiệp mà phần vốn do tổ chức, cá nhân nước ngoài sở hữu từ 51% vốn điều lệ trở lên hoặc có đa số thành viên hợp danh là cá nhân nước ngoài đối với tổ chức kinh tế là công ty hợp danh.</t>
  </si>
  <si>
    <t>(4) Doanh nghiệp khu vực kinh tế ngoài quốc doanh là các doanh nghiệp thành lập theo Luật doanh nghiệp, Luật các tổ chức tín dụng, trừ các doanh nghiệp nhà nước do trung ương, địa phương quản lý, doanh nghiệp có vốn đầu tư nước ngoài nêu trên.</t>
  </si>
  <si>
    <t>Biểu mẫu số 51</t>
  </si>
  <si>
    <t>3=2/1</t>
  </si>
  <si>
    <t>TỔNG CHI NGÂN SÁCH ĐỊA PHƯƠNG</t>
  </si>
  <si>
    <t>CHI CÂN ĐỐI NGÂN SÁCH ĐỊA PHƯƠNG</t>
  </si>
  <si>
    <t xml:space="preserve">Chi đầu tư cho các dự án </t>
  </si>
  <si>
    <t>Trong đó: Chia theo lĩnh vực</t>
  </si>
  <si>
    <t>1.1</t>
  </si>
  <si>
    <t>Chi quốc phòng</t>
  </si>
  <si>
    <t>1.2</t>
  </si>
  <si>
    <t>Chi an ninh và trật tự an toàn xã hội</t>
  </si>
  <si>
    <t>1.3</t>
  </si>
  <si>
    <t>Chi Giáo dục - đào tạo và dạy nghề</t>
  </si>
  <si>
    <t>1.4</t>
  </si>
  <si>
    <t>Chi Khoa học và công nghệ</t>
  </si>
  <si>
    <t>1.5</t>
  </si>
  <si>
    <t>Chi Y tế, dân số và gia đình</t>
  </si>
  <si>
    <t>1.6</t>
  </si>
  <si>
    <t>1.7</t>
  </si>
  <si>
    <t>Chi Phát thanh, truyền hình, thông tấn</t>
  </si>
  <si>
    <t>1.8</t>
  </si>
  <si>
    <t>Chi Thể dục thể thao</t>
  </si>
  <si>
    <t>1.9</t>
  </si>
  <si>
    <t>Chi Bảo vệ môi trường</t>
  </si>
  <si>
    <t>1.10</t>
  </si>
  <si>
    <t>Chi các hoạt động kinh tế</t>
  </si>
  <si>
    <t>1.11</t>
  </si>
  <si>
    <t>Chi hoạt động của các cơ quan quản lý nhà nước, đảng, đoàn thể</t>
  </si>
  <si>
    <t>1.12</t>
  </si>
  <si>
    <t>Chi Bảo đảm xã hội</t>
  </si>
  <si>
    <t>Trong đó: Chia theo nguồn vốn</t>
  </si>
  <si>
    <t>Chi đầu tư từ nguồn thu tiền sử dụng đất</t>
  </si>
  <si>
    <t>Chi đầu tư từ nguồn thu xổ số kiến thiết</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</si>
  <si>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</si>
  <si>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</si>
  <si>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</si>
  <si>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</si>
  <si>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</si>
  <si>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CHI CÁC CHƯƠNG TRÌNH MỤC TIÊU</t>
  </si>
  <si>
    <t>I.1</t>
  </si>
  <si>
    <t>Vốn đầu tư</t>
  </si>
  <si>
    <t>a</t>
  </si>
  <si>
    <t>Chương trình mục tiêu quốc gia giảm nghèo bền vững</t>
  </si>
  <si>
    <t>Chương trình 30a</t>
  </si>
  <si>
    <t>Chương trình 135</t>
  </si>
  <si>
    <t>b</t>
  </si>
  <si>
    <t>Chương trình MTQG xây dựng nông thôn mới</t>
  </si>
  <si>
    <t>I.2</t>
  </si>
  <si>
    <t>Vốn sự nghiệp</t>
  </si>
  <si>
    <t>Truyền thông và giảm nghèo về thông tin</t>
  </si>
  <si>
    <t xml:space="preserve">Nâng cao năng lực và giám sát, đánh giá </t>
  </si>
  <si>
    <t>c</t>
  </si>
  <si>
    <t>Chương trình mục tiêu giáo dục nghề nghiệp - Việc làm và an toàn lao động</t>
  </si>
  <si>
    <t>d</t>
  </si>
  <si>
    <t>Chương trình mục tiêu phát triển hệ thống trợ giúp xã hội</t>
  </si>
  <si>
    <t xml:space="preserve">Chi các chương trình mục tiêu, nhiệm vụ </t>
  </si>
  <si>
    <t xml:space="preserve">Hỗ trợ thực hiện chính sách đối với đối tượng bảo trợ XH theo nghị định 136,... </t>
  </si>
  <si>
    <t xml:space="preserve">Hỗ trợ tăng chi sự nghiệp môi trường </t>
  </si>
  <si>
    <t xml:space="preserve">Bổ sung tăng mức hỗ trợ kinh phí thăm chúc Tết Nguyên đán và thôn làng đón Tết </t>
  </si>
  <si>
    <t>Kinh phí thực hiện Đề án mạng lưới thú y</t>
  </si>
  <si>
    <t>Hỗ trợ chi thường xuyên khác ngân sách huyện chưa cân đối được nguồn (trừ SNGD-ĐT, KHCN và MT)</t>
  </si>
  <si>
    <t>Kinh phí thực hiện Cuộc vận động toàn dân xây dựng nông thôn mới, đô thị văn minh</t>
  </si>
  <si>
    <t>CHI NỘP NGÂN SÁCH CẤP TRÊN</t>
  </si>
  <si>
    <t>CHI CHUYỂN NGUỒN SANG NĂM SAU</t>
  </si>
  <si>
    <r>
      <t xml:space="preserve">Ghi chú: </t>
    </r>
    <r>
      <rPr>
        <i/>
        <sz val="12"/>
        <rFont val="Times New Roman"/>
        <family val="1"/>
      </rPr>
      <t>(1) Theo quy định tại Điều 7, Điều 11 và Điều 39 Luật NSNN, ngân sách huyện, xã không có nhiệm vụ chi nghiên cứu khoa học và công nghệ, chi trả lãi vay, chi bổ sung quỹ dự trữ tài chính.</t>
    </r>
  </si>
  <si>
    <t>Biểu mẫu số 52</t>
  </si>
  <si>
    <t>TỔNG CHI NGÂN SÁCH HUYỆN</t>
  </si>
  <si>
    <t>CHI BỔ SUNG CHO NGÂN SÁCH CẤP DƯỚI (1)</t>
  </si>
  <si>
    <t>CHI NGÂN SÁCH CẤP HUYỆN THEO LĨNH VỰC</t>
  </si>
  <si>
    <t xml:space="preserve">Chi đầu tư phát triển </t>
  </si>
  <si>
    <t>Chi đầu tư cho các dự án</t>
  </si>
  <si>
    <t>Chi y tế, dân số và gia đình</t>
  </si>
  <si>
    <t>Chi văn hóa thông tin</t>
  </si>
  <si>
    <t>Chi phát thanh, truyền hình, thông tấn</t>
  </si>
  <si>
    <t>Chi thể dục thể thao</t>
  </si>
  <si>
    <t>Chi bảo vệ môi trường</t>
  </si>
  <si>
    <t>Chi hoạt động của cơ quan quản lý nhà nước, đảng, đoàn thể</t>
  </si>
  <si>
    <t>Chi bảo đảm xã hội</t>
  </si>
  <si>
    <t>Chi đầu tư khác</t>
  </si>
  <si>
    <t>Chi Văn hóa thông tin</t>
  </si>
  <si>
    <t>Chi hoạt động của các cơ quan quản lý nhà nước, Đảng, Đoàn thể</t>
  </si>
  <si>
    <t xml:space="preserve">Chi khác </t>
  </si>
  <si>
    <t>Chi trả nợ lãi các khoản do chính quyền địa phương vay (2)</t>
  </si>
  <si>
    <t>Chi bổ sung quỹ dự trữ tài chính (2)</t>
  </si>
  <si>
    <t>CHI NỘP TRẢ NGÂN SÁCH CẤP TRÊN</t>
  </si>
  <si>
    <r>
      <t>Ghi chú:</t>
    </r>
    <r>
      <rPr>
        <i/>
        <sz val="12"/>
        <color indexed="8"/>
        <rFont val="Times New Roman"/>
        <family val="1"/>
      </rPr>
      <t xml:space="preserve"> </t>
    </r>
  </si>
  <si>
    <t>(1) Ngân sách xã không có nhiệm vụ chi bổ sung cân đối cho ngân sách cấp dưới.</t>
  </si>
  <si>
    <t>(2) Theo quy định tại Điều 7, Điều 11 và Điều 39 Luật NSNN, ngân sách huyện, xã không có nhiệm vụ chi nghiên cứu khoa học và công nghệ, chi trả lãi vay, chi bổ sung quỹ dự trữ tài chính.</t>
  </si>
  <si>
    <t>Bao gồm</t>
  </si>
  <si>
    <t>Ngân sách cấp huyện</t>
  </si>
  <si>
    <t>Ngân sách xã</t>
  </si>
  <si>
    <t>Ngân sách địa phương</t>
  </si>
  <si>
    <t>1=2+3</t>
  </si>
  <si>
    <t>4=5+6</t>
  </si>
  <si>
    <t>7=4/1</t>
  </si>
  <si>
    <t>8=5/2</t>
  </si>
  <si>
    <t>9=6/3</t>
  </si>
  <si>
    <t>CHI CÂN ĐỐI NSĐP</t>
  </si>
  <si>
    <t>Các cơ quan đơn vị</t>
  </si>
  <si>
    <t>Tổng số</t>
  </si>
  <si>
    <t>Chi đầu tư phát triển (Không kể CTMTQG</t>
  </si>
  <si>
    <t xml:space="preserve">Chi thường xuyên (không kể CTMTQG) </t>
  </si>
  <si>
    <t>Chi CTMTQG</t>
  </si>
  <si>
    <t>Phòng Tư pháp</t>
  </si>
  <si>
    <t>Phòng Dân tộc</t>
  </si>
  <si>
    <t>Hội Người cao tuổi</t>
  </si>
  <si>
    <t>Trung tâm VH-TT-DL và Truyền thông</t>
  </si>
  <si>
    <t>Trung tâm Dịch vụ nông nghiệp</t>
  </si>
  <si>
    <t>Trung tâm Chính trị huyện</t>
  </si>
  <si>
    <t>Trung tâm Môi trường và dịch vụ đô thị</t>
  </si>
  <si>
    <t>Ngân hàng CSXH huyện</t>
  </si>
  <si>
    <t>Trường PTDT Nội trú huyện</t>
  </si>
  <si>
    <t>Trung tâm y tế huyện</t>
  </si>
  <si>
    <t>Trường THCS Đăk Tờ Kan</t>
  </si>
  <si>
    <t>Trung tâm GDNN-GDTX</t>
  </si>
  <si>
    <t>Số TT</t>
  </si>
  <si>
    <t xml:space="preserve">Dự toán </t>
  </si>
  <si>
    <t xml:space="preserve">Quyết toán </t>
  </si>
  <si>
    <t>Phòng Kinh tế và Hạ tầng</t>
  </si>
  <si>
    <t>Trong đó</t>
  </si>
  <si>
    <t>Dự toán đầu năm</t>
  </si>
  <si>
    <t>Phòng Tài nguyên và Môi trường</t>
  </si>
  <si>
    <t>Biểu mẫu số 58</t>
  </si>
  <si>
    <t>Tên đơn vị (1)</t>
  </si>
  <si>
    <t>Dự toán (2)</t>
  </si>
  <si>
    <t>Nộp trả ngân sách cấp trên</t>
  </si>
  <si>
    <t>Chi giáo dục đào tạo dạy nghề</t>
  </si>
  <si>
    <t>Chi khoa học và công nghệ (3)</t>
  </si>
  <si>
    <t>19= 7/1</t>
  </si>
  <si>
    <t>20= 8/2</t>
  </si>
  <si>
    <t>21=11/6</t>
  </si>
  <si>
    <t>22=14/3</t>
  </si>
  <si>
    <t>TỔNG SỐ</t>
  </si>
  <si>
    <t>(1) Theo quy định tại Điều 7, Điều 39 Luật NSNN, ngân sách huyện, xã không có nhiệm vụ chi nghiên cứu khoa học và công nghệ.</t>
  </si>
  <si>
    <t>(2) Dự toán chi ngân sách địa phương chi tiết theo các chỉ tiêu tương ứng phần Quyết toán chi ngân sách địa phương.</t>
  </si>
  <si>
    <t>(3) Theo quy định tại Điều 7, Điều 39 Luật NSNN, ngân sách huyện, xã không có nhiệm vụ chi nghiên cứu khoa học và công nghệ.</t>
  </si>
  <si>
    <t>Tên đơn vị</t>
  </si>
  <si>
    <t>So sánh %</t>
  </si>
  <si>
    <t>Bổ sung cân đối</t>
  </si>
  <si>
    <t>Bổ sung mục tiêu</t>
  </si>
  <si>
    <t>Vốn đầu tư thực hiện các CTMT, nhiệm vụ</t>
  </si>
  <si>
    <t>Vốn sự nghiệp thực hiện các chế độ, chính sách</t>
  </si>
  <si>
    <t>Vốn thực hiện các CTMTQG</t>
  </si>
  <si>
    <t>3=4+5+6</t>
  </si>
  <si>
    <t>Kinh phí thực hiện chi hỗ trợ hộ nghèo theo tiêu chí thu nhập trên địa bàn tỉnh đón tết Nguyên đán Tân Sửu năm 2021</t>
  </si>
  <si>
    <t>Kinh phí thực hiện chính sách tinh giản biên chế đợt II năm 2020 (nhập để thu hồi ứng)</t>
  </si>
  <si>
    <t xml:space="preserve">Tạm cấp kinh phí phục vụ công tác bầu cử đại biểu Quốc hội và đại biểu Hội đồng nhân dân các cấp nhiệm kỳ 2021-2026 tỉnh Kon Tum </t>
  </si>
  <si>
    <t xml:space="preserve">Tạm cấp kinh phí thực hiện chính sách tinh giản biên chế đợt I năm 2021 </t>
  </si>
  <si>
    <t>Kinh phí phục vụ công tác diễn tập năm 2021</t>
  </si>
  <si>
    <t>Kinh phí thực hiện mua vắc xin và tổ chức phòng, chống dịch bệnh Viêm da nổi cục trên trâu, bò trên địa bàn tỉnh Kon Tum năm 2021</t>
  </si>
  <si>
    <t>Kinh phí thực hiện hỗ trợ tiền ăn cho học viên là người hoạt động không chuyên trách năm 2021</t>
  </si>
  <si>
    <t xml:space="preserve">Kinh phí thực hiện Đo đạc, cấp giấy chứng nhận QSD đất, chỉnh lý hồ sơ địa chính, lập quy hoạch sử dụng đất cấp huyện thời kỳ 2021-2030… </t>
  </si>
  <si>
    <t xml:space="preserve">Tạm cấp kinh phí thực hiện chính sách tinh giản biên chế đợt II năm 2021 </t>
  </si>
  <si>
    <t>Kinh phí tổ chức Đại biểu Hội đồng nhân dân tỉnh tiếp xúc cử tri và Chuyên mục “Diễn đàn cử tri” năm 2021</t>
  </si>
  <si>
    <t>Tạm cấp kinh phí phòng chống dịch Covid-19 đợt 2</t>
  </si>
  <si>
    <t>Kinh phí trang bị cồng chiêng</t>
  </si>
  <si>
    <t>Kinh phí quy hoạch</t>
  </si>
  <si>
    <t>Kinh phí thực hiện các chính sách theo quy định tại NQ 36/2020/NQ-HĐND ngày 16/7/2020</t>
  </si>
  <si>
    <t>Tạm cấp KP ASXH</t>
  </si>
  <si>
    <t>Tạm cấp KP chính sách giáo dục</t>
  </si>
  <si>
    <t>KP tiền điện hộ nghèo theo Kết luận KTNN</t>
  </si>
  <si>
    <t>KP hỗ trợ giống tham gia trồng Sâm Ngọc Linh</t>
  </si>
  <si>
    <t xml:space="preserve">Tạm cấp kinh phí phòng chống dịch Covid-19 </t>
  </si>
  <si>
    <t xml:space="preserve">Kinh phí phục vụ công tác bầu cử đại biểu Quốc hội và đại biểu Hội đồng nhân dân các cấp nhiệm kỳ 2021-2026 tỉnh Kon Tum </t>
  </si>
  <si>
    <t>Kinh phí thực hiện chính sách trợ giúp xã hội năm 2020</t>
  </si>
  <si>
    <t>Kinh phí thực hiện chính sách hỗ trợ để bảo vệ và phát triển đất trồng lúa năm 2020</t>
  </si>
  <si>
    <t>Kinh phí thực hiện chính sách bảo vệ và phát triển đất trồng lúa năm 2021</t>
  </si>
  <si>
    <t>Kinh phí thực hiện chính sách người uy tín</t>
  </si>
  <si>
    <t>KP phòng chống dịch Covid-19</t>
  </si>
  <si>
    <t>Bổ sung trong năm</t>
  </si>
  <si>
    <t xml:space="preserve">Hỗ trợ Sửa chữa cầu treo </t>
  </si>
  <si>
    <t xml:space="preserve">Kinh phí hỗ trợ tăng cường cơ sở vật chất, trang thiết bị dạy học và sự nghiệp giáo dục khác,... </t>
  </si>
  <si>
    <t>Hỗ trợ kinh phí mua sắm tài sản và sửa xe ô tô, tài sản khác</t>
  </si>
  <si>
    <t xml:space="preserve">Điều chuyển kinh phí điều chuyển biên chế từ Sở NN&amp;PTNT </t>
  </si>
  <si>
    <t>Hỗ trợ kinh phí thực hiện Nghị định 105/2020/NĐ-CP</t>
  </si>
  <si>
    <t xml:space="preserve">Kinh phí thực hiện nhiệm vụ Quy hoạch </t>
  </si>
  <si>
    <t xml:space="preserve">Hỗ trợ bổ sung lương biên chế giáo viên Mầm non năm 2019 </t>
  </si>
  <si>
    <t xml:space="preserve">Kinh phí cấp bù thủy lợi phí </t>
  </si>
  <si>
    <t xml:space="preserve">Kinh phí thực hiện chế độ mai táng phí cho các đối tượng </t>
  </si>
  <si>
    <t>Kinh phí hỗ trợ hụt chi thường xuyên dự toán năm 2021 so với năm 2020</t>
  </si>
  <si>
    <t>Hỗ trợ kinh phí Đại hội các tổ chức đoàn thể và Đại hội khác…</t>
  </si>
  <si>
    <t xml:space="preserve">Hỗ trợ diễn tập cấp huyện </t>
  </si>
  <si>
    <t xml:space="preserve">Hỗ trợ chi phí học tập và miễn giảm học phí theo Nghị định số 86/2015/NĐ-CP </t>
  </si>
  <si>
    <t xml:space="preserve">Hỗ trợ học sinh và trường phổ thông thôn ở xã, thôn đặc biệt khó khăn theo Nghị định số 116/2016/NĐ-CP </t>
  </si>
  <si>
    <t xml:space="preserve">Hỗ trợ kinh phí mua thẻ BHYT cho các đối tượng bảo trợ xã hội </t>
  </si>
  <si>
    <t xml:space="preserve">Hỗ trợ tiền điện hộ nghèo, hộ chính sách xã hội </t>
  </si>
  <si>
    <t xml:space="preserve">Hỗ trợ chính sách đối với người có uy tín trong đồng bào DTTS </t>
  </si>
  <si>
    <t xml:space="preserve">Bổ sung kinh phí thực hiện nhiệm vụ đảm bảo trật tự an toàn giao thông </t>
  </si>
  <si>
    <t>Hỗ trợ học bổng và phương tiện học tập cho học sinh khuyết tật theo TTLT số 42/2013/TTLT-BGDĐT-BLĐTBXH-BTC</t>
  </si>
  <si>
    <t xml:space="preserve">Kinh phí hỗ trợ tiền ăn đào tạo, bồi dưỡng cho cán bộ không chuyên trách xã, thôn theo Thông tư số 36/2018/TT-BTC </t>
  </si>
  <si>
    <t>Xã Ngọk Lây</t>
  </si>
  <si>
    <t>Xã Đắk Na</t>
  </si>
  <si>
    <t>Xã Măng Ri</t>
  </si>
  <si>
    <t>Xã Ngok Yêu</t>
  </si>
  <si>
    <t>Xã Đắk Sao</t>
  </si>
  <si>
    <t>Xã Đắk Rơ Ông</t>
  </si>
  <si>
    <t>Xã Đắk Tơ Kan</t>
  </si>
  <si>
    <t>Xã Tu Mơ Rông</t>
  </si>
  <si>
    <t>Xã Đắk Hà</t>
  </si>
  <si>
    <t>Xã Tê Xăng</t>
  </si>
  <si>
    <t>Xã Văn Xuôi</t>
  </si>
  <si>
    <t>Chương trình mục tiêu quốc gia</t>
  </si>
  <si>
    <t>Đầu tư phát triển</t>
  </si>
  <si>
    <t>Kinh phí sự nghiệp</t>
  </si>
  <si>
    <t>Chia ra</t>
  </si>
  <si>
    <t>Vốn trong nước</t>
  </si>
  <si>
    <t>Vốn ngoài nước</t>
  </si>
  <si>
    <t>16=5/1</t>
  </si>
  <si>
    <t>17=6/2</t>
  </si>
  <si>
    <t>18=7/3</t>
  </si>
  <si>
    <t xml:space="preserve">Nội dung </t>
  </si>
  <si>
    <t xml:space="preserve">So Sánh </t>
  </si>
  <si>
    <t xml:space="preserve">Chia theo nguồn vốn </t>
  </si>
  <si>
    <t xml:space="preserve">Tổng số </t>
  </si>
  <si>
    <t>Ngoài nước</t>
  </si>
  <si>
    <t xml:space="preserve">Ngân sách trung ương </t>
  </si>
  <si>
    <t xml:space="preserve">Ngân sách địa phương </t>
  </si>
  <si>
    <t>25=21/17</t>
  </si>
  <si>
    <t>26=22/18</t>
  </si>
  <si>
    <t>27=23/19</t>
  </si>
  <si>
    <t>28=24/20</t>
  </si>
  <si>
    <t>*</t>
  </si>
  <si>
    <t>Trường Tiểu học Đăk Hà</t>
  </si>
  <si>
    <t xml:space="preserve">(KHÔNG BAO GỒM NGUỒN NGÂN SÁCH NHÀ NƯỚC) </t>
  </si>
  <si>
    <t xml:space="preserve"> Sự nghiệp giáo dục - đào tạo và dạy nghề</t>
  </si>
  <si>
    <t xml:space="preserve"> Sự nghiệp giáo dục </t>
  </si>
  <si>
    <t xml:space="preserve"> Sự nghiệp đào tạo và dạy nghề</t>
  </si>
  <si>
    <t xml:space="preserve"> Sự nghiệp khoa học và công nghệ</t>
  </si>
  <si>
    <t xml:space="preserve"> Sự nghiệp văn hóa thông tin</t>
  </si>
  <si>
    <t xml:space="preserve"> Sự nghiệp phát thanh truyền hình</t>
  </si>
  <si>
    <t xml:space="preserve"> Sự nghiệp thể dục thể thao</t>
  </si>
  <si>
    <t xml:space="preserve">             (2) Chi các chương trình mục tiêu quốc gia, chương trình 135, dự án trồng mới 5 triệu ha rừng</t>
  </si>
  <si>
    <t xml:space="preserve">             (3) Hộ ngân sách được Thủ tướng Chính phủ giao phải là đơn vị dự toán cấp 1</t>
  </si>
  <si>
    <t>Biểu mẫu số 33</t>
  </si>
  <si>
    <t>KẾ HOẠCH THU DỊCH VỤ CỦA ĐƠN VỊ SỰ NGHIỆP CÔNG NĂM KẾ HOẠCH</t>
  </si>
  <si>
    <t>(KHÔNG BAO GỒM NGUỒN NSNN ĐẶT HÀNG, GIAO NHIỆM VỤ)</t>
  </si>
  <si>
    <t>(Dùng cho ngân sách các cấp chính quyền địa phương)</t>
  </si>
  <si>
    <t>Ước thực hiện năm hiện hành</t>
  </si>
  <si>
    <t>Kế hoạch</t>
  </si>
  <si>
    <t>- Sự nghiệp giáo dục - đào tạo và dạy nghề</t>
  </si>
  <si>
    <t>- Sự nghiệp y tế</t>
  </si>
  <si>
    <t>-….</t>
  </si>
  <si>
    <t>Các đơn vị do cấp tỉnh quản lý</t>
  </si>
  <si>
    <t>Các đơn vị do cấp huyện quản lý</t>
  </si>
  <si>
    <t>Các đơn vị do cấp xã quản lý</t>
  </si>
  <si>
    <t>Phòng Nông nghiệp và Phát triển nông thôn</t>
  </si>
  <si>
    <t>Phòng Tài chính - Kế hoạch</t>
  </si>
  <si>
    <t>Phòng Giáo dục và Đào tạo</t>
  </si>
  <si>
    <t>Phòng Y tế</t>
  </si>
  <si>
    <t>Phòng Lao động - Thương binh và Xã hội</t>
  </si>
  <si>
    <t>Phòng Văn hoá và Thông tin</t>
  </si>
  <si>
    <t>Phòng Nội vụ</t>
  </si>
  <si>
    <t>Thanh tra huyện</t>
  </si>
  <si>
    <t>Huyện uỷ</t>
  </si>
  <si>
    <t>Uỷ ban Mặt trận Tổ quốc huyện</t>
  </si>
  <si>
    <t>Hội Liên hiệp Phụ nữ huyện</t>
  </si>
  <si>
    <t>Hội Nông dân huyện</t>
  </si>
  <si>
    <t>Hội Cựu chiến binh huyện</t>
  </si>
  <si>
    <t>Hội Chữ thập đỏ</t>
  </si>
  <si>
    <t>Hội Cựu thanh niên xung phong</t>
  </si>
  <si>
    <t>Văn phòng HĐND-UBND huyện</t>
  </si>
  <si>
    <t>Ban chỉ huy quân sự huyện</t>
  </si>
  <si>
    <t>Hạt Kiểm Lâm huyện</t>
  </si>
  <si>
    <t xml:space="preserve">Huyện Đoàn </t>
  </si>
  <si>
    <t>Công an huyện</t>
  </si>
  <si>
    <t>Biểu mẫu số 59</t>
  </si>
  <si>
    <t>Biểu mẫu số 64</t>
  </si>
  <si>
    <t>Chi cho vay</t>
  </si>
  <si>
    <t>Các phụ biểu theo Nghị định số 31/2017/NĐ-CP ngày 23/03/2017 của Chính Phủ</t>
  </si>
  <si>
    <t xml:space="preserve"> Sự nghiệp kinh tế</t>
  </si>
  <si>
    <t>Chương trình mục tiêu quốc gia phát triển kinh tế xã hội vùng đồng bào dân tộc thiểu số và miền núi giai đoạn 2021-2030, giai đoạn 1 2021-2025</t>
  </si>
  <si>
    <t>Chương trình mục tiêu quốc gia xây dựng nông thôn mới giai đoạn 2021-2025</t>
  </si>
  <si>
    <t>Chương trình mục tiêu quốc gia Giảm nghèo bền vững giai đoạn 2021-2025</t>
  </si>
  <si>
    <t>(5) Thu ngân sách nhà nước trên địa bàn, thu ngân sách địa phương cấp huyện, xã không có thu từ cổ tức, lợi nhuận được chia của Nhà nước và lợi nhuận sau thuế còn lại sau khi trích lập các quỹ của doanh nghiệp nhà nước, chênh lệch thu, chi Ngân hàng Nhà nước</t>
  </si>
  <si>
    <t>tt 342</t>
  </si>
  <si>
    <t>Chi bổ sung ns cấp dưới</t>
  </si>
  <si>
    <t>Hôi Nạn nhân chất độc da cam/dioxin</t>
  </si>
  <si>
    <t>Trường Mầm Non Đăk Hà</t>
  </si>
  <si>
    <t>Trường Mầm Non Đăk Tờ Kan</t>
  </si>
  <si>
    <t>Trường Mầm Non Đăk Rơ Ông</t>
  </si>
  <si>
    <t>Trường Mầm non Tu Mơ Rông</t>
  </si>
  <si>
    <t>Trường Mầm non Văn Xuôi</t>
  </si>
  <si>
    <t>Trường Mầm non Tê Xăng</t>
  </si>
  <si>
    <t>Trường Mầm non Măng Ri</t>
  </si>
  <si>
    <t>Trường Mầm non Ngọc Yêu</t>
  </si>
  <si>
    <t>Trường Mầm non Ngọc Lây</t>
  </si>
  <si>
    <t>Trường Mầm non Đăk Sao</t>
  </si>
  <si>
    <t>Trường Mầm non Đăk Na</t>
  </si>
  <si>
    <t>Trường Tiểu học Đăk Tờ Kan</t>
  </si>
  <si>
    <t>Trường THCS BT DTTS Tu Mơ Rông</t>
  </si>
  <si>
    <t>Trường PTDTBT TH - THCS xã Văn Xuôi</t>
  </si>
  <si>
    <t>Trường PTDTBT TH - THCS xã Măng Ri</t>
  </si>
  <si>
    <t>Trường PTDT BTT TH - THCS Đăk Sao</t>
  </si>
  <si>
    <t>Trường PTDTBT TH - THCS Đăk Na</t>
  </si>
  <si>
    <t>Trường PTDTBT TH - THCS Tu Mơ Rông</t>
  </si>
  <si>
    <t>Trường PTDTBT TH - THCS xã Ngọc Yêu</t>
  </si>
  <si>
    <t>Trường PTDTBT TH - THCS xã Ngọc Lây</t>
  </si>
  <si>
    <t>Trường PTDTBT TH - THCS xã Tê Xăng</t>
  </si>
  <si>
    <t>Ban quản lý XDCB huyện</t>
  </si>
  <si>
    <t>Dự án 2: Đa dạng hóa sinh kế, phát triển mô hình giảm nghèo</t>
  </si>
  <si>
    <t>Dự án 3: Hỗ trợ phát triển sản xuất trong lĩnh vực nông nghiệp</t>
  </si>
  <si>
    <t>Dự án 4: Phát triển giáo dục nghề nghiệp, việc làm bền vững</t>
  </si>
  <si>
    <t>Dự án 6: Truyền thông và giảm nghèo về thông tin</t>
  </si>
  <si>
    <t>Dự án 7: Nâng cao năng lực và giám sát, đánh giá Chương trình</t>
  </si>
  <si>
    <t xml:space="preserve">Nâng cao chất lượng môi trường, xây dựng cảnh quan nông thôn sáng, xanh, sạch, đẹp, an toàn </t>
  </si>
  <si>
    <t>Dự án 3: Phát triển sản xuất nông, lâm nghiệp bền vững, phát huy tiềm năng, thế mạnh của các vùng miền để sản xuất hàng hóa theo chuỗi giá trị</t>
  </si>
  <si>
    <t>Dự án 8: Thực hiện bình đẳng giới và giải quyết những vấn đề cấp thiết đối với phụ nữ và trẻ em</t>
  </si>
  <si>
    <t>Giáo dục - đào tạo và dạy nghề</t>
  </si>
  <si>
    <t>Các hoạt động kinh tế</t>
  </si>
  <si>
    <t>Hoạt động của các cơ quan quản lý nhà nước, Đảng, đoàn thể</t>
  </si>
  <si>
    <r>
      <t>Ghi chú:</t>
    </r>
    <r>
      <rPr>
        <i/>
        <sz val="11"/>
        <color indexed="8"/>
        <rFont val="Times New Roman"/>
        <family val="1"/>
      </rPr>
      <t xml:space="preserve"> </t>
    </r>
  </si>
  <si>
    <t>Dự án 1: Hỗ trợ đầu tư phát triển hạ tầng kinh tế - xã hội các huyện nghèo, các xã đặc biệt khó khăn vùng bãi ngang, ven biển và hải đảo</t>
  </si>
  <si>
    <t>Dự án 5: Hỗ trợ nhà ở cho hộ nghèo, hộ cận nghèo trên địa bàn các huyện nghèo</t>
  </si>
  <si>
    <t>Phát triển hạ tầng kinh tế - xã hội, cơ bản đồng bộ, hiện đại, đảm bảo kết nối nông thôn - đô thị và kết nối các vùng miền</t>
  </si>
  <si>
    <t xml:space="preserve">Chương trình mỗi xã một sản phẩm, thực hiện Chương trình OCOP </t>
  </si>
  <si>
    <t xml:space="preserve">Phát triển du lịch nông thôn </t>
  </si>
  <si>
    <t>Kinh phí hoạt động của chỉ đạo Chương trinh; Quản lý chương trình</t>
  </si>
  <si>
    <t>Kinh phí hoạt động khác cña địa phương</t>
  </si>
  <si>
    <t>Hỗ trợ phát triển sản xuất liên kết theo chuỗi giá trị</t>
  </si>
  <si>
    <t>Thực hiện Chương trình chuyển đổi số trong xây dựng nông thôn mới, hướng tới nông thôn mới thông minh</t>
  </si>
  <si>
    <t>Chi đào tạo nâng cao năng lực đội ngũ cán bộ làm công tác xây dựng nông thôn mới các cấp, nâng cao nhận thức và chuyển đổi tư duy của người dân và cộng đồng</t>
  </si>
  <si>
    <t>Chương trình nâng cao chất lượng, hiệu quả thực hiện tiêu chí an ninh, trật tự trong xây dựng NTM</t>
  </si>
  <si>
    <t>Dự án 1: Giải quyết tình trạng thiếu đất ở, nhà ở, đất sản xuất, nước sinh hoạt</t>
  </si>
  <si>
    <t>Dự án 2: Quy hoạch xắp xếp bố trí, ổn định dân cư ở những nơi cần thiết</t>
  </si>
  <si>
    <t>Dự án 4: Đầu tư cơ sở hạ tầng thiết yếu, phục vụ sản xuất, đời sống trong vùng đồng bào dân tộc thiểu số và miền núi và các đơn vị sự nghiệp công lập của lĩnh vực dân tộc (Tiểu dự án 1)</t>
  </si>
  <si>
    <t>Dự án 5: Phát triển giáo dục đào tạo nâng cao chất lượng nguồn nhân lực</t>
  </si>
  <si>
    <t>Dự án 6: Bảo tồn, phát huy giá trị văn hóa truyền thống tốt đẹp của các dân tộc thiểu số gắn với phát triển du lịch</t>
  </si>
  <si>
    <t>Dự án 9: Đầu tư phát triển nhóm dân tộc thiểu số rất ít người và nhóm dân tộc còn nhiều khó khăn (Tiểu dự án 2)</t>
  </si>
  <si>
    <t>Dự án 10: Truyền thông, tuyên truyền, vận động trong vùng đồng bào dân tộc thiểu số và miền núi. Kiểm tra, giám sát đánh giá việc tổ chức thực hiện Chương trình</t>
  </si>
  <si>
    <t>An ninh và trật tự an toàn xã hội</t>
  </si>
  <si>
    <t>Chương trình mục tiêu quốc gia giảm nghèo bền vững giai đoạn 2021-2025</t>
  </si>
  <si>
    <t>Chương trình mục tiêu quốc gia phát triển kinh tế - xã hội vùng đồng bào dân tộc thiểu số và miền núi giai đoạn 2021-2030, giai đoạn I: từ năm 2021 đến năm 2025</t>
  </si>
  <si>
    <t>Giải quyết tình trạng thiếu đất ở, nhà ở, đất sản xuất, nước sinh hoạt</t>
  </si>
  <si>
    <t>Quy hoạch, sắp xếp, bố trí, ổn định dân cư ở những nơi cần thiết</t>
  </si>
  <si>
    <t>Đầu tư cơ sở hạ tầng thiết yếu, phục vụ sản xuất, đời sống trong vùng đồng bào dân tộc thiểu số và miền núi và các đơn vị sự nghiệp công lập của lĩnh vực dân tộc</t>
  </si>
  <si>
    <t>Phát triển giáo dục đào tạo nâng cao chất lượng nguồn nhân lực</t>
  </si>
  <si>
    <t>Bảo tồn, phát huy giá trị văn hóa truyền thống tốt đẹp của các dân tộc thiểu số gắn với phát triển du lịch</t>
  </si>
  <si>
    <t>Tòa án huyện</t>
  </si>
  <si>
    <t>Trường Tiểu học - THCS Đăk Rơ Ông</t>
  </si>
  <si>
    <t>UBND Xã Ngọk Lây</t>
  </si>
  <si>
    <t>UBND Xã Đắk Na</t>
  </si>
  <si>
    <t>UBND Xã Măng Ri</t>
  </si>
  <si>
    <t>UBND Xã Ngok Yêu</t>
  </si>
  <si>
    <t>UBND Xã Đắk Sao</t>
  </si>
  <si>
    <t>UBND Xã Đắk Rơ Ông</t>
  </si>
  <si>
    <t>UBND Xã Đắk Tơ Kan</t>
  </si>
  <si>
    <t>UBND Xã Tu Mơ Rông</t>
  </si>
  <si>
    <t>UBND Xã Đắk Hà</t>
  </si>
  <si>
    <t>UBND Xã Tê Xăng</t>
  </si>
  <si>
    <t>UBND Xã Văn Xuôi</t>
  </si>
  <si>
    <t>Tiểu dự án 1: Hỗ trợ phát triển sản xuất trong lĩnh vực nông nghiệp</t>
  </si>
  <si>
    <t>Tiểu dự án 2: Cải thiện dinh dưỡng</t>
  </si>
  <si>
    <t>Tiểu dự án 1: Phát triển giáo dục nghề nghiệp vùng nghèo, vùng khó khăn</t>
  </si>
  <si>
    <t>Tiểu dự án 2: Hỗ trợ người lao động đi làm việc ở nước ngoài theo hợp đồng</t>
  </si>
  <si>
    <t>Tiểu dự án 3: Hỗ trợ việc làm bền vững</t>
  </si>
  <si>
    <t>Tiểu dự án 1: Giảm nghèo về thông tin</t>
  </si>
  <si>
    <t>Tiểu dự án 2: Truyền thông về giảm nghèo đa chiều</t>
  </si>
  <si>
    <t>Tiểu dự án 1: Nâng cao năng lực thực hiện chương trình</t>
  </si>
  <si>
    <t>Tiểu dự án 2: Giám sát, đánh giá</t>
  </si>
  <si>
    <t>Tiểu dự án 1: Phát triển kinh tế nông, lâm nghiệp bền vững gắn
với bảo vệ rừng và phát nâng cao thu nhập cho người dân</t>
  </si>
  <si>
    <t>Tiểu dự án 2: Hỗ trợ phát triển sản xuất theo chuỗi giá trị, vùng trồng dược liệu quý, thúc đẩy khởi sự kinh doanh, khởi nghiệp và thu hút đầu tư vùng đồng bào dân tộc thiểu số và miền núi</t>
  </si>
  <si>
    <t>Tiểu dự án 1: Đổi mới hoạt động, củng cố phát triển các trường
phổ thông dân tộc nội trú, trường phổ thông dân tộc bán trú, trường phổ thông dân tộc có học sinh sinh ở bán trú và xóa mù chữ cho người dân vùng đồng bào dân tộc thiểu số và miền núi</t>
  </si>
  <si>
    <t>Tiểu dự án 4: Đào tạo nâng cao năng lực cho cộng đồng và cán bộ triển khai Chương trình ở các cấp</t>
  </si>
  <si>
    <t>Tiểu dự án 3: Dự án phát triển giáo dục nghề nghiệp và giải quyết việc làm cho người lao động vùng DTTS&amp;MN</t>
  </si>
  <si>
    <t>Tiểu dự án 2: Bồi dưỡng kiến thức dân tộc; đào tạo dự bị đại học, đại học và sau đại học đáp ứng nhu cầu nhân lực cho vùng đồng bào DTTS</t>
  </si>
  <si>
    <t>Tiểu dự án 1: Biểu dương, tôn vinh điển hình tiên tiến, phát huy vai trò của người có uy tín; phổ biến, giáo dục pháp luật và tuyên truyền, vận động đồng bào; truyền thông phục vụ tổ chức triển khai thực hiện Đề án tổng thể và Chương trình mục tiêu quốc gia phát triển kinh tế-xã hội vùng đồng bào dân tộc thiểu số và miền núi giai đoạn 2021-2025</t>
  </si>
  <si>
    <t>Tiểu dự án 2: Ứng dụng công nghệ thông tin hỗ trợ phát triển kinh tế - xã hội và đảm bảo an ninh trật tự vùng đồng bào dân tộc thiểu số
và miền núi</t>
  </si>
  <si>
    <t>Tiểu dự án 3: Kiểm tra, giám sát, đánh giá, đào tạo, tập huấn tổ chức thực hiện Chương trình</t>
  </si>
  <si>
    <t>TỔNG HỢP CÁC MẪU BIỂU QUYẾT TOÁN NGÂN SÁCH NĂM 2024</t>
  </si>
  <si>
    <t>QUYẾT TOÁN CÂN ĐỐI NGÂN SÁCH ĐỊA PHƯƠNG NĂM 2024</t>
  </si>
  <si>
    <t>QUYẾT TOÁN NGUỒN THU NGÂN SÁCH NHÀ NƯỚC TRÊN ĐỊA BÀN THEO LĨNH VỰC NĂM 2024</t>
  </si>
  <si>
    <t>QUYẾT TOÁN CHI NGÂN SÁCH ĐỊA PHƯƠNG THEO LĨNH VỰC NĂM 2024</t>
  </si>
  <si>
    <t>QUYẾT TOÁN CHI NGÂN SÁCH CẤP HUYỆN, XÃ THEO LĨNH VỰC NĂM 2024</t>
  </si>
  <si>
    <t>QUYẾT TOÁN CHI NGÂN SÁCH ĐỊA PHƯƠNG, CHI NGÂN SÁCH CẤP HUYỆN VÀ CHI NGÂN SÁCH XÃ THEO CƠ CẤU CHI NĂM 2024</t>
  </si>
  <si>
    <t>QUYẾT TOÁN CHI NGÂN SÁCH CẤP HUYỆN CHO TỪNG CƠ QUAN, TỔ CHỨC THEO LĨNH VỰC NĂM 2024</t>
  </si>
  <si>
    <t>QUYẾT TOÁN CHI NGÂN SÁCH ĐỊA PHƯƠNG TỪNG XÃ NĂM 2024</t>
  </si>
  <si>
    <t>QUYẾT TOÁN CHI BỔ SUNG TỪ NGÂN SÁCH CẤP HUYỆN CHO NGÂN SÁCH TỪNG XÃ NĂM 2024</t>
  </si>
  <si>
    <t>QUYẾT TOÁN CHI CHƯƠNG TRÌNH MỤC TIÊU QUỐC GIA NĂM 2024</t>
  </si>
  <si>
    <t>QUYẾT TOÁN VỐN ĐẦU TƯ CÁC CHƯƠNG TRÌNH, DỰ ÁN SỬ DỤNG VỐN NGÂN SÁCH NHÀ NƯỚC NĂM 2024</t>
  </si>
  <si>
    <t>TỔNG HỢP THU DỊCH VỤ CỦA ĐƠN VỊ SỰ NGHIỆP CÔNG NĂM 2024 (KHÔNG BAO GỒM NGUỒN NGÂN SÁCH NHÀ NƯỚC)</t>
  </si>
  <si>
    <t>QUYẾT TOÁN CHI NGÂN SÁCH CẤP HUYỆN THEO LĨNH VỰC NĂM 2024</t>
  </si>
  <si>
    <t>QUYẾT TOÁN CHI NGÂN SÁCH ĐỊA PHƯƠNG, CHI NGÂN SÁCH CẤP HUYỆN 
VÀ CHI NGÂN SÁCH XÃ THEO CƠ CẤU CHI NĂM 2024</t>
  </si>
  <si>
    <t>Dự toán năm 2024</t>
  </si>
  <si>
    <t>TỔNG HỢP THU DỊCH VỤ CỦA ĐƠN VỊ SỰ NGHIỆP CÔNG NĂM 2024</t>
  </si>
  <si>
    <t>Kế hoạch năm 2024</t>
  </si>
  <si>
    <t>Thực hiện năm 2024</t>
  </si>
  <si>
    <t>Quyết toán năm 2024</t>
  </si>
  <si>
    <t>QUYẾT TOÁN  VỐN ĐẦU TƯ CÁC CHƯƠNG TRÌNH, DỰ ÁN SỬ DỤNG VỐN NGÂN SÁCH NHÀ NƯỚC NĂM 2024</t>
  </si>
  <si>
    <t>010</t>
  </si>
  <si>
    <t>Quốc phòng</t>
  </si>
  <si>
    <t>301900019 - Tiểu dự án bồi thường GPMB, đo đạc cắm mốc xây dựng trường bắn, thao trường huấn luyện Ban chỉ huy quân sự huyện Tu Mơ Rông</t>
  </si>
  <si>
    <t>8117747 - Nhà làm việc Ban CHQS xã Đăk Sao</t>
  </si>
  <si>
    <t>8117748 - Nhà làm việc Ban CHQS xã Đăk Tờ Kan</t>
  </si>
  <si>
    <t>040</t>
  </si>
  <si>
    <t>301900015 - Lắp đặt hệ thống thiết bị camera giám sát an ninh trên địa bàn huyện</t>
  </si>
  <si>
    <t>070</t>
  </si>
  <si>
    <t>7647560 - KCH trường lớp học MN &amp; TH huyện Tu Mơ Rông</t>
  </si>
  <si>
    <t>7904210 - Trường trung học cơ sở bán trú dân tộc thiểu số huyện Tu Mơ Rông; Hạng mục: Nhà học 06 Phòng (02 Tầng) và các hạng mục phụ trợ</t>
  </si>
  <si>
    <t>7928327 - San lấp mặt bằng mở rộng diện tích trường phổ thông dân tộc nội trú kết hợp bố trí đất ở xã Đăk Hà</t>
  </si>
  <si>
    <t>8101473 - Xây mới nhà ăn Trung tâm Chính trị huyện</t>
  </si>
  <si>
    <t>160</t>
  </si>
  <si>
    <t>Văn hoá thông tin</t>
  </si>
  <si>
    <t>8119332 - Di tích lịch sử cách mạng căn cứ Tỉnh ủy Kon Tum; Hạng mục: Hội trường họp Tỉnh ủy, Nhà bảo vệ, đường giao thông và các hạng mục phụ trợ khác</t>
  </si>
  <si>
    <t>280</t>
  </si>
  <si>
    <t>301900002 - Chi hỗ trợ nhà ở, đất ở cho đối tượng chính sách trên địa bàn xã Đắk Na</t>
  </si>
  <si>
    <t>301900011 - Chương trình MTQG phát triển KTXH vùng đồng bào DTTS&amp;MN DA1-Hỗ trợ nhà ở, đất ở</t>
  </si>
  <si>
    <t>301900016 - Hỗ trợ nhà ở trên địa bàn xã Tu Mơ Rông</t>
  </si>
  <si>
    <t>7041624 - Đương Tu Mơ Rông Ngọc Yêu</t>
  </si>
  <si>
    <t>7201903 - Đường Nam Quảng Nam( Tam thanh-Tam kỳ-Trà My- Tắc pỏ- Đăk Tô</t>
  </si>
  <si>
    <t>7572689 - Thủy lợi xã  Đăk Sao</t>
  </si>
  <si>
    <t>7910487 - Đập dâng, kết hợp mặt bằng đường bố trí dân cư thôn Mô Pả, xã Đăk Hà</t>
  </si>
  <si>
    <t>8004152 - Hệ thống cống thoát nước; trồng cây xanh, vườn hoa; khuôn viên cây xanh; hệ thống điện công lộ khu trung tâm huyện</t>
  </si>
  <si>
    <t>8007999 - Hệ thống điện chiếu sáng năng lượng mặt trời khu trung tâm huyện</t>
  </si>
  <si>
    <t>8083571 - Đường vào thôn Tu Mơ Rông</t>
  </si>
  <si>
    <t>8108012 - Mua sắm trang thiết bị chế biến sản phẩm sau thu hoạch tại cộng đồng Chung Tam – xã Măng Ri cho Hợp tác xã Dược liệu Du lịch Ngọc Linh H80</t>
  </si>
  <si>
    <t>8109470 - Mua sắm trang thiết bị chế biến sản phẩm sau thu hoạch cho HTX thảo dược cộng đồng Tu Mơ Rông</t>
  </si>
  <si>
    <t>8117750 - Mua sắm trang thiết bị chế biến sản phẩm sau thu hoạch cho Hợp tác xã du lịch và dược liệu Xanh Siu Puông</t>
  </si>
  <si>
    <t>8117751 - Mua máy móc, thiết bị đáp ứng yêu cầu an toàn thực phẩm cho hợp tác xã nông sản và thảo dược Tu Mơ Rông</t>
  </si>
  <si>
    <t>8125786 - Mua máy hạ thủy phần mật ong để nâng cao chất lượng mật ong cho Hợp tác xã Dịch vụ nông nghiệp hữu cơ Ngọc Yêu</t>
  </si>
  <si>
    <t>340</t>
  </si>
  <si>
    <t>7997849 - Cải tạo, sửa chữa nhà lưu trú Huyện uỷ</t>
  </si>
  <si>
    <t>8003900 - Hội trường đa năng xã Đăk Hà</t>
  </si>
  <si>
    <t>8005323 - Hội trường đa năng xã Đăk Tờ Kan</t>
  </si>
  <si>
    <t>8006187 - Hội trường đa năng xã Đăk Na</t>
  </si>
  <si>
    <t>8006206 - Hội trường đa năng xã Văn Xuôi</t>
  </si>
  <si>
    <t>8006210 - Hội trường đa năng xã Tê Xăng</t>
  </si>
  <si>
    <t>8063591 - Sữa chữa trụ sở làm việc Huyện ủy (Nhà làm việc và các hạng mục phụ trợ)</t>
  </si>
  <si>
    <t>8066043 - Nâng cấp, sửa chữa trụ sở Đảng ủy – HĐND – UBND – UBMTTQVN xã Đăk Hà</t>
  </si>
  <si>
    <t>8066850 - Nâng cấp, sửa chữa Trụ sở Đảng ủy-HĐND-UBND-UBMTTQVN xã Đăk Na</t>
  </si>
  <si>
    <t>8066997 - Nâng cấp, sửa chữa Trụ sở HĐND-UBND huyện</t>
  </si>
  <si>
    <t>8066998 - Nâng cấp, sửa chữa trụ sở Đảng ủy–HĐND–UBND-UBMTTQVN xã Đăk Sao</t>
  </si>
  <si>
    <t>8105078 - Sữa chữa trụ sở Khối Mặt trận và các Đoàn thể huyện; Hạng mục: Các phòng làm việc Khối Mặt trận và các Đoàn thể huyện</t>
  </si>
  <si>
    <t>8122536 - Sửa chữa trụ sở làm việc Huyện ủy (nhà làm việc và các hạng mục phụ trợ); Hạng mục: Rèm che nắng hệ thống cửa sổ</t>
  </si>
  <si>
    <t>7929800 - Trường mầm non xã Đăk Hà</t>
  </si>
  <si>
    <t>8044081 - Trường mầm non xã Măng Ri</t>
  </si>
  <si>
    <t>8064855 - Trường THCS xã Đăk Tờ Kan</t>
  </si>
  <si>
    <t>Thể dục thể thao</t>
  </si>
  <si>
    <t>7974804 - Khu văn hoá thể thao xã Ngọk Lây; Hạng mục: Sân bóng đá (sân cỏ nhân tạo); Sân khấu ngoài trời; Sân, đường bê tông và các hạng mục phụ trợ</t>
  </si>
  <si>
    <t>8002499 - Khu văn hóa thể thao xã Tê Xăng</t>
  </si>
  <si>
    <t>8002500 - Khu văn hóa thể thao xã Đăk Tờ Kan</t>
  </si>
  <si>
    <t>8002501 - Khu văn hóa thể thao xã Tu Mơ Rông</t>
  </si>
  <si>
    <t>8002504 - Khu văn hóa thể thao xã Đăk Sao</t>
  </si>
  <si>
    <t>8002505 - Khu văn hóa, kết hợp dụng cụ thể dục thể thao, xã Đăk Hà; Hạng mục: Chỉnh trang khuôn viên khu làm việc các phòng ban</t>
  </si>
  <si>
    <t>8003893 - Quảng trường kết hợp Khu thể thao xã Đăk Hà</t>
  </si>
  <si>
    <t>8064869 - Khu văn hóa thể thao xã Măng Ri</t>
  </si>
  <si>
    <t>7970452 - Đường đi khu sản xuất, thác Siu Puông, xã Đăk Na</t>
  </si>
  <si>
    <t>7972270 - Đường thôn Ty Tu đi khu sản xuất tập trung xã Đăk Hà</t>
  </si>
  <si>
    <t>7972271 - Đường liên thôn từ thôn Tu Cấp vào thôn Đăk Ka - Văn Sang - Đăk Neang, xã Tu Mơ Rông</t>
  </si>
  <si>
    <t>7972586 - Đường đi khu sản xuất thôn Đăk Chum 2</t>
  </si>
  <si>
    <t>7976656 - Gia cố các hạng mục xung yếu trên tuyến đường vào và đường nội bộ khu tái định cư thôn Tu Thó, xã Tê Xăng</t>
  </si>
  <si>
    <t>7983410 - Đường đi khu sản xuất Đăk Chum 1, xã Tu Mơ Rông</t>
  </si>
  <si>
    <t>7989022 - Nâng cấp sửa chữa đường nội thôn Kon Hia 1, xã Đăk Rơ Ông</t>
  </si>
  <si>
    <t>7989023 - Giếng đào (NSH) thôn La Giông, xã Đăk Rơ Ông</t>
  </si>
  <si>
    <t>7991695 - Đường nội thôn Tu Thó</t>
  </si>
  <si>
    <t>7991699 - Nước tự chảy phục vụ mô hình trồng dược liệu và các loại cây trồng ứng dụng công nghệ cao xã Đăk Na</t>
  </si>
  <si>
    <t>7991703 - Đường nội thôn Đăk Sông</t>
  </si>
  <si>
    <t>7991709 - Đường đi khu sản xuất thôn Đăk Kinh I</t>
  </si>
  <si>
    <t>7991711 - Đường đi khu sản xuất Măng Rương I, II ( đoạn nối tiếp)</t>
  </si>
  <si>
    <t>7991713 - Kiên cố hóa kênh mương thủy lợi Gia Bao( đoạn cuối)</t>
  </si>
  <si>
    <t>7992671 - Đường Đi khu sản xuất thôn Ngọc La ( Đoạn nối tiếp Ai Len )</t>
  </si>
  <si>
    <t>7999748 - Thuỷ lợi xã Đăk Sao (Hạng mục: Thuỷ lợi Đăk Prí)</t>
  </si>
  <si>
    <t>8002489 - Sửa chữa nâng cấp đường đi khu sản xuất thôn Mô Za ( Toàn tuyến 2km)</t>
  </si>
  <si>
    <t>8002502 - Nâng cấp, sửa chữa nước sinh hoạt thôn Tam Rin</t>
  </si>
  <si>
    <t>8002506 - Đường đi khu sản xuất thôn Đăk Riếp 1, xã Đăk Na</t>
  </si>
  <si>
    <t>8002518 - Thủy lợi Đăk Pui, xã Đăk Tờ Kan</t>
  </si>
  <si>
    <t>8002815 - Nâng cấp, sửa chữa công trình thoát nước, vỉa hè các tuyến đường khu trung tâm huyện</t>
  </si>
  <si>
    <t>8003898 - Cấp nước sinh hoạt các thôn xã Đăk Hà</t>
  </si>
  <si>
    <t>8004633 - Nâng cấp, sữa chữa đoạn đường từ UBND xã qua thôn Chung Tam đến thôn Pu Tá</t>
  </si>
  <si>
    <t>8006197 - Cầu treo Đăk Tu thôn Kon Cung</t>
  </si>
  <si>
    <t>8029576 - Nâng cấp, mở rộng tuyến đường từ thôn Pu Tá đi làng cũ</t>
  </si>
  <si>
    <t>8037456 - Cầu tràn qua suối thôn Mô Za, xã Ngọk Lây phục vụ phát triển vùng dược liệu</t>
  </si>
  <si>
    <t>8038188 - Cầu tràn Tu Long xã Văn Xuôi</t>
  </si>
  <si>
    <t>8041654 - Chỉnh trang đô thị Khu Trung tâm huyện</t>
  </si>
  <si>
    <t>8046376 - Cầu tràn Đăk Riếp 1 đi khu du lịch thác Siu Puông</t>
  </si>
  <si>
    <t>8064126 - Cầu qua suối Đăk Ter</t>
  </si>
  <si>
    <t>7829578 - Khu thể thao thôn Ngọc La</t>
  </si>
  <si>
    <t>7979391 - Đường đi khu sản xuất Đăk Trăng 2 (đoạn nối tiếp)</t>
  </si>
  <si>
    <t>7981473 - Đường trục thôn Mô Bành 2 (Đoạn nối tiếp)</t>
  </si>
  <si>
    <t>7991712 - Đường trục chính nội đồng thôn Lộc Bông ( Đoạn nối tiếp đường bê tông nội thôn Lộc Bông)</t>
  </si>
  <si>
    <t>7992666 - Đường đi khu sản xuất thôn Tân Ba</t>
  </si>
  <si>
    <t>7992670 - Đường Đi khu sản xuất Long Hy ( Đoạn nối tiếp AiLen )</t>
  </si>
  <si>
    <t>7992680 - Đường đi khu sản xuất Irit thôn Ngọc La (Đoạn 1)</t>
  </si>
  <si>
    <t>7992770 - Giếng đào thôn Kạch Lớn 1 và Kạch Lớn 2</t>
  </si>
  <si>
    <t>8006211 - Giếng đào ( 15 cái)</t>
  </si>
  <si>
    <t>8007117 - Đường nội thôn Đăk Xia ( sửa chữa nâng cấp đường nội thôn đoạn nối QL40B đi làng Kô Xia I cũ)</t>
  </si>
  <si>
    <t>8027165 - Thủy Lợi Ti Neang thôn Pu Tá</t>
  </si>
  <si>
    <t>8035645 - Thủy lợi Long Va, thôn Chung Tam</t>
  </si>
  <si>
    <t>8064854 - Đường nội thôn Long Hy</t>
  </si>
  <si>
    <t>8066065 - Sửa chữa, nâng cấp đường liên thôn Mô Za - Lộc Bông (đoạn nối tiếp)</t>
  </si>
  <si>
    <t>8067002 - Nâng cấp, sửa chữa Thủy lợi Đăk Plò, xã Đăk Rơ Ông (đập đầu mối và hệ thống kênh)</t>
  </si>
  <si>
    <t>8067003 - Nâng cấp, sửa chữa Thủy lợi Ting 3, xã Đăk Rơ Ông (đập đầu mối và hệ thống kênh)</t>
  </si>
  <si>
    <t>8067391 - Nâng cấp, sửa chữa đường từ thôn Đăk Dơn đi thôn Pu Tá (Đoạn nối tiếp)</t>
  </si>
  <si>
    <t>8067392 - Nâng cấp, sửa chữa đường thôn Đăk Dơn đi UBND xã (Đoạn nối tiếp)</t>
  </si>
  <si>
    <t>8067393 - Hệ thống nước tưới vườn dược liệu thôn Pu Tá xã Măng Ri</t>
  </si>
  <si>
    <t>8067394 - Hệ thống nước tưới vườn dược liệu thôn Long Hy xã Măng Ri</t>
  </si>
  <si>
    <t>8067983 - Nước tự chảy phục vụ mô hình trồng dược liệu và các loại cây trồng khác xã Đăk hà (Điểm số 1)</t>
  </si>
  <si>
    <t>8067984 - Nước tự chảy phục vụ mô hình trồng dược liệu và các loại cây trồng khác xã Đăk hà (Điểm số 2)</t>
  </si>
  <si>
    <t>8068007 - Hệ thống nước tưới vườn dược liệu xã Ngọc Lây</t>
  </si>
  <si>
    <t>7991710 - Đường đi khu sản xuất thôn Tu Bung ( Đoạn nối đường bê tông đi khu sản xuất thôn Tu Bung)</t>
  </si>
  <si>
    <t>7970456 - Trường phổ thông dân tộc bán trú tiểu học - TH cơ sở Đăk Sao</t>
  </si>
  <si>
    <t>7970457 - Trường phổ thông dân tộc bán trú tiểu học - Trung học cơ sở xã Đăk Na</t>
  </si>
  <si>
    <t>7971598 - Trường Trung học cơ sở Bán trú dân tộc thiểu số Tu Mơ Rông</t>
  </si>
  <si>
    <t>7974806 - Trường Phổ thông dân tộc bán trú tiểu học - Trung học cơ sở xã Ngọk Lây</t>
  </si>
  <si>
    <t>7974807 - Trường Phổ thông dân tộc bán trú tiểu học- Trung học cơ sở xã Măng Ry</t>
  </si>
  <si>
    <t>7974808 - Trường PTDTBT TH-THCS xã Ngọk Yêu; Hạng mục: Công trình vệ sinh, nước sạch</t>
  </si>
  <si>
    <t>7982837 - Trường TH xã Đăk Hà; Hạng mục: Phòng học bộ môn</t>
  </si>
  <si>
    <t>8101474 - Trường phổ thông dân tộc bán trú Tiểu học - Trung học cơ sở xã Tê Xăng</t>
  </si>
  <si>
    <t>8101475 - Trường phổ thông dân tộc bán trú Tiểu học - Trung học cơ sở xã Tu Mơ Rông</t>
  </si>
  <si>
    <t>8101476 - Trường phổ thông dân tộc bán trú Tiểu học - Trung học cơ sở xã Văn Xuôi</t>
  </si>
  <si>
    <t>8006188 - Đầu tư xây dựng thiết chế văn hóa, thể thao thôn Đăk Kinh 1, xã Ngọk Lây</t>
  </si>
  <si>
    <t>8006189 - Đầu tư xây dựng thiết chế văn hóa, thể thao thôn Tê Xô Trong, xã Đăk Tờ Kan</t>
  </si>
  <si>
    <t>8006190 - Đầu tư xây dựng thiết chế văn hóa, thể thao thôn Lộc Bông, xã Ngọk Lây</t>
  </si>
  <si>
    <t>8006192 - Đầu tư xây dựng thiết chế văn hóa, thể thao thôn Tu Mơ Rông, xã Tu Mơ Rông</t>
  </si>
  <si>
    <t>8006193 - Đầu tư xây dựng thiết chế văn hóa, thể thao thôn Kạch Nhỏ, xã Đăk Sao</t>
  </si>
  <si>
    <t>8006194 - Đầu tư xây dựng thiết chế văn hóa, thể thao thôn Đăk Viên, xã Tê Xăng</t>
  </si>
  <si>
    <t>8006195 - Đầu tư xây dựng thiết chế văn hóa, thể thao thôn Long Láy, xã Măng Ri</t>
  </si>
  <si>
    <t>8006198 - Đầu tư xây dựng thiết chế văn hóa, thể thao thôn Mô Pả, xã Đăk Hà</t>
  </si>
  <si>
    <t>8006199 - Đầu tư xây dựng thiết chế văn hóa, thể thao thôn Tu Mơ Rông, xã Đăk Hà</t>
  </si>
  <si>
    <t>8006200 - Đầu tư xây dựng thiết chế văn hóa, thể thao thôn Mô Bành, xã Đăk Rơ Ông</t>
  </si>
  <si>
    <t>8006201 - Đầu tư xây dựng thiết chế văn hóa, thể thao thôn Pu Tá, xã Măng Ri</t>
  </si>
  <si>
    <t>8006202 - Đầu tư xây dựng thiết chế văn hóa, thể thao thôn Đăk Riếp 2, xã Đăk Na</t>
  </si>
  <si>
    <t>8006203 - Đầu tư xây dựng thiết chế văn hóa, thể thao thôn Long Láy 1, xã Ngọk Yêu</t>
  </si>
  <si>
    <t>8006204 - Đầu tư xây dựng thiết chế văn hóa, thể thao thôn Ba Khen, xã Văn Xuôi</t>
  </si>
  <si>
    <t>8006205 - Đầu tư xây dựng thiết chế văn hóa, thể thao thôn Măng Lỡ, xã Đăk Rơ Ông</t>
  </si>
  <si>
    <t>8082035 - Bảo tồn giá trị văn hóa vật thể, phi vật thể và hỗ trợ phát triển du lịch làng Pu Tá, xã Măng Ri</t>
  </si>
  <si>
    <t>301900003 - Hỗ trợ nhà ở cho đối tượng chính sách năm 2022 xã Tê Xăng</t>
  </si>
  <si>
    <t>301900006 - Chương trình MTQG phát triển KTXH vùng đồng bào DTTS&amp;MN năm 2023: DA 1-Hỗ trợ nhà ở</t>
  </si>
  <si>
    <t>301900009 - Chương trình MTQG phát triển KTXH vùng đồng bào DTTS&amp;MN năm 2023: DA 1- Hỗ trợ nhà ở</t>
  </si>
  <si>
    <t>301900010 - Chương trình MTQG phát triển KTXH vùng đồng bào DTTS&amp;MN DA1 Hỗ trợ nhà ở</t>
  </si>
  <si>
    <t>301900014 - Hỗ trợ đất ở trên địa bàn xã Đăk Rơ Ông</t>
  </si>
  <si>
    <t>301900017 - Hỗ trợ về nhà ở cho các đối tượng chính sách xã Đắk Hà_2024</t>
  </si>
  <si>
    <t>301900018 - Hỗ trợ nhà ở cho hộ nghéo xã Tê Xăng năm 2024</t>
  </si>
  <si>
    <t>7985610 - Nước sinh hoạt tập trung khu tái định cư Ba Khen - Long Tro xã Văn Xuôi</t>
  </si>
  <si>
    <t>7987877 - Nước sinh hoạt tập trung thôn Long Hy 2 - xã Măng Ri</t>
  </si>
  <si>
    <t>8006208 - Nước sinh hoạt tập trung thôn Ngọc Đo - Long Láy 1 - Ba Tu 1</t>
  </si>
  <si>
    <t>8006209 - Nâng cấp, sửa chữa nước sinh hoạt trung tâm xã Ngọc Yêu</t>
  </si>
  <si>
    <t>7989024 - Dự án sắp xếp, bố trí, ổn định dân cư tại chỗ xã Đăk Rơ Ông và Đăk Tờ Kan huyện Tu Mơ Rông</t>
  </si>
  <si>
    <t>7998160 - Sắp xếp, bố trí, ổn định dân cư tập trung và tại chỗ xã Đăk Hà huyện Tu Mơ Rông</t>
  </si>
  <si>
    <t>8060420 - Sắp xếp, bố trí, ổn định dân cư tại chỗ xã Đăk Sao, huyện Tu Mơ Rông</t>
  </si>
  <si>
    <t>7983751 - Hệ thống điện chiếu sáng nông thôn tại các thôn trên địa bàn xã Ngọk Lây</t>
  </si>
  <si>
    <t>7983752 - Hệ thống điện chiếu sáng nông thôn tại các thôn tại các thôn trên địa bàn xã Măng Ri</t>
  </si>
  <si>
    <t>7983753 - Hệ thống điện chiếu sáng nông thôn tại các thôn tại các thôn trên địa bàn xã Tê Xăng</t>
  </si>
  <si>
    <t>7985605 - Hệ thống điện chiếu sáng nông thôn tại các thôn trên địa bàn xã Đắk Sao</t>
  </si>
  <si>
    <t>7985612 - Hệ thống điện chiếu sáng nông thôn tại các thôn trên địa bàn xã Văn Xuôi</t>
  </si>
  <si>
    <t>7985613 - Hệ thống điện chiếu sáng nông thôn tại các thôn trên địa bàn xã Đăk Rơ Ông</t>
  </si>
  <si>
    <t>7986338 - Hệ thống điện chiếu sáng nông thôn tại các thôn trên địa bàn xã Tu Mơ Rông</t>
  </si>
  <si>
    <t>7986339 - Hệ thống điện chiếu sáng nông thôn tại các thôn trên địa bàn xã Đăk Tờ Kan</t>
  </si>
  <si>
    <t>7986345 - Hệ thống điện chiếu sáng nông thôn tại các thôn trên địa bàn xã Đăk Hà</t>
  </si>
  <si>
    <t>7986347 - Hệ thống điện chiếu sáng nông thôn tại các thôn trên địa bàn xã Đăk Na</t>
  </si>
  <si>
    <t>7994274 - Nâng cấp, sửa chữa đường liên xã Đăk Hà qua xã Đăk Rơ Ông</t>
  </si>
  <si>
    <t>8064865 - Kiên cố hóa kênh mương thủy lợi Ngô Mông thôn Ty Tu</t>
  </si>
  <si>
    <t>8064871 - Đường đi khu sản xuất Mooi thôn Long Tro</t>
  </si>
  <si>
    <t>8064874 - Đường đi khu sản xuất Đăk Ter thôn Kon Pia</t>
  </si>
  <si>
    <t>8066063 - Đường  trục chính nội đồng thôn Đăk Xia (nhánh 1 nối đường bê tông đi KSX), xã Ngọk Lây</t>
  </si>
  <si>
    <t>8066066 - Đường đi khu sản xuất tập trung 03 thôn: Đăk  Neang, Tu Cấp, Đăk Ka (đoạn nối tiếp giai đoạn 2)</t>
  </si>
  <si>
    <t>8066077 - Đường đi khu sản xuất Long Rô</t>
  </si>
  <si>
    <t>8066803 - Đường đi khu sản xuất Đăk Hnăng 1</t>
  </si>
  <si>
    <t>8066804 - Đường đi khu sản xuất Đăk Hnăng 2</t>
  </si>
  <si>
    <t>8066805 - đường đi khu sản xuất Kon Hnông 2</t>
  </si>
  <si>
    <t>8066849 - Cầu treo Đăk Na đi KSX thôn Đăk Rê 1- Kon Sang</t>
  </si>
  <si>
    <t>8066990 - KCH kênh mương Thủy lợi Đăk Ting 1 (sau UBND xã), xã Đăk Rơ Ông</t>
  </si>
  <si>
    <t>8066991 - KCH kênh mương Thủy lợi Ma Rông 2, xã Đăk Rơ Ông</t>
  </si>
  <si>
    <t>8066993 - Đường từ cầu Đăk Sông đi Tu Thó</t>
  </si>
  <si>
    <t>8066994 - Đường từ Tu Thó đi khu sản xuất Tân Ba</t>
  </si>
  <si>
    <t>8066995 - Đường từ Đăk Viên đi Tu Thó</t>
  </si>
  <si>
    <t>8066996 - Kiên cố hóa kênh mương nội đồng thủy lợi Tê Vông thôn Đăk Viên</t>
  </si>
  <si>
    <t>8066999 - Nâng cấp sửa chữa đường liên thôn năng nhỏ 1 - năng nhỏ 2</t>
  </si>
  <si>
    <t>8067005 - Đường đi KSX thôn Kon Hia 2 (đoạn nhà ông A Phiên), xã Đăk Rơ Ông</t>
  </si>
  <si>
    <t>8067006 - Đường đi KSX thôn Kon Hia 1 (đoạn khu di dời), xã Đăk Rơ Ông</t>
  </si>
  <si>
    <t>8067007 - Đường đi khu sản xuất Kung Tu thôn Kạch Nhỏ</t>
  </si>
  <si>
    <t>8067008 - Đường đi khu sản xuất Ta Dao thôn Kạch Lớn 2</t>
  </si>
  <si>
    <t>8067009 - Đường đi khu sản xuất thôn Kạch Lớn 1 (nối tiếp GTNT)</t>
  </si>
  <si>
    <t>8067395 - Đường từ thôn Đăk Dơn lên UBND xã</t>
  </si>
  <si>
    <t>8067396 - Đường từ thôn Đăk Dơn sang thôn Chung Tam</t>
  </si>
  <si>
    <t>8067758 - Nâng cấp, sửa chữa đập Lộc Bông</t>
  </si>
  <si>
    <t>8067759 - Nâng cấp, sửa chữa đập thủy lợi Đăk Kinh 1a,1b</t>
  </si>
  <si>
    <t>8067980 - Cầu tràn thôn Đăk Văn Linh</t>
  </si>
  <si>
    <t>8067981 - Nâng cấp, sửa chữa nền mặt đường, hệ thống thoát nước đường nội thôn Mô Bành 1 (từ TL 678 vào thôn Mô Bành 1)</t>
  </si>
  <si>
    <t>8067982 - Cầu tràn Đăk Chi</t>
  </si>
  <si>
    <t>8068152 - Cầu treo Đăk Blây</t>
  </si>
  <si>
    <t>8068153 - Cầu treo đi khu sản xuất Ngọc Đo</t>
  </si>
  <si>
    <t>8068285 - Cầu treo đi khu sản xuất Đăk Ter thôn Kon Pia</t>
  </si>
  <si>
    <t>8115808 - Đường đi khu sản xuất Te Oa thôn Ngọc Leang</t>
  </si>
  <si>
    <t>8124019 - Chợ Trung tâm huyện Tu Mơ Rông</t>
  </si>
  <si>
    <t>VỐN NGÂN SÁCH TRUNG ƯƠNG</t>
  </si>
  <si>
    <t>VỐN NGÂN SÁCH ĐỊA PHƯƠNG</t>
  </si>
  <si>
    <t>QUYẾT TOÁN CHI NGÂN SÁCH HUYỆN CHO TỪNG CƠ QUAN, ĐƠN VỊ  THEO LĨNH VỰC NĂM 2024</t>
  </si>
  <si>
    <t>Bảo hiểm xã hội</t>
  </si>
  <si>
    <t>HĐND HUYỆN TU MƠ RÔNG</t>
  </si>
  <si>
    <t>(Kèm theo Nghị quyết số …./NQ-HĐND ngày … tháng ... năm 2025 của Hội đồng nhân dân huyện)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</si>
</sst>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3" formatCode="_-* #,##0.00_-;\-* #,##0.00_-;_-* &quot;-&quot;??_-;_-@_-"/>
    <numFmt numFmtId="164" formatCode="_(* #,##0.00_);_(* \(#,##0.00\);_(* &quot;-&quot;??_);_(@_)"/>
    <numFmt numFmtId="165" formatCode="_(* #,##0_);_(* \(#,##0\);_(* &quot;-&quot;??_);_(@_)"/>
    <numFmt numFmtId="166" formatCode="_(* #,##0.000_);_(* \(#,##0.000\);_(* &quot;-&quot;??_);_(@_)"/>
    <numFmt numFmtId="167" formatCode="_(* #,##0.0_);_(* \(#,##0.0\);_(* &quot;-&quot;??_);_(@_)"/>
    <numFmt numFmtId="168" formatCode="_-* #,##0.00\ _₫_-;\-* #,##0.00\ _₫_-;_-* &quot;-&quot;??\ _₫_-;_-@_-"/>
    <numFmt numFmtId="169" formatCode="_(* #,##0.0_);_(* \(#,##0.0\);_(* &quot;-&quot;?_);_(@_)"/>
    <numFmt numFmtId="170" formatCode="_(* #,##0.000000_);_(* \(#,##0.000000\);_(* &quot;-&quot;??_);_(@_)"/>
    <numFmt numFmtId="171" formatCode="00"/>
    <numFmt numFmtId="172" formatCode="_-* #,##0.0_-;\-* #,##0.0_-;_-* &quot;-&quot;?_-;_-@_-"/>
    <numFmt numFmtId="176" formatCode="###,###,###"/>
    <numFmt numFmtId="177" formatCode="_(* #,##0.00000_);_(* \(#,##0.00000\);_(* &quot;-&quot;?_);_(@_)"/>
    <numFmt numFmtId="178" formatCode="_(* #,##0_);_(* \(#,##0\);_(* &quot;-&quot;?????_);_(@_)"/>
    <numFmt numFmtId="179" formatCode="_(* #,##0.000_);_(* \(#,##0.000\);_(* &quot;-&quot;???_);_(@_)"/>
    <numFmt numFmtId="180" formatCode="###,###,###.000"/>
    <numFmt numFmtId="181" formatCode="###,###,###.00"/>
    <numFmt numFmtId="182" formatCode="_(* #,##0.000000_);_(* \(#,##0.000000\);_(* &quot;-&quot;??????_);_(@_)"/>
    <numFmt numFmtId="183" formatCode="_(* #,##0.000000000000000_);_(* \(#,##0.000000000000000\);_(* &quot;-&quot;??_);_(@_)"/>
    <numFmt numFmtId="184" formatCode="_-* #,##0.000\ _₫_-;\-* #,##0.000\ _₫_-;_-* &quot;-&quot;???\ _₫_-;_-@_-"/>
    <numFmt numFmtId="185" formatCode="_-* #,##0.000000\ _₫_-;\-* #,##0.000000\ _₫_-;_-* &quot;-&quot;??????\ _₫_-;_-@_-"/>
    <numFmt numFmtId="186" formatCode="_(* #,##0_);_(* \(#,##0\);_(* \-??_);_(@_)"/>
  </numFmts>
  <fonts count="47">
    <font>
      <sz val="11"/>
      <color theme="1"/>
      <name val="Calibri"/>
      <family val="2"/>
      <scheme val="minor"/>
    </font>
    <font>
      <sz val="11"/>
      <color theme="1"/>
      <name val="Calibri"/>
      <family val="2"/>
      <scheme val="minor"/>
    </font>
    <font>
      <sz val="11"/>
      <color indexed="8"/>
      <name val="Calibri"/>
      <family val="2"/>
      <charset val="163"/>
    </font>
    <font>
      <b/>
      <sz val="13"/>
      <color indexed="8"/>
      <name val="Times New Roman"/>
      <family val="1"/>
    </font>
    <font>
      <b/>
      <sz val="13"/>
      <name val="Times New Roman"/>
      <family val="1"/>
    </font>
    <font>
      <i/>
      <sz val="11"/>
      <name val="Times New Roman"/>
      <family val="1"/>
    </font>
    <font>
      <sz val="12"/>
      <name val="Times New Roman"/>
      <family val="1"/>
    </font>
    <font>
      <b/>
      <sz val="12"/>
      <color indexed="8"/>
      <name val="Times New Roman"/>
      <family val="1"/>
    </font>
    <font>
      <i/>
      <sz val="12"/>
      <color indexed="8"/>
      <name val="Times New Roman"/>
      <family val="1"/>
    </font>
    <font>
      <sz val="12"/>
      <color indexed="8"/>
      <name val="Times New Roman"/>
      <family val="1"/>
    </font>
    <font>
      <sz val="12"/>
      <color rgb="FFFF0000"/>
      <name val="Times New Roman"/>
      <family val="1"/>
    </font>
    <font>
      <b/>
      <sz val="11"/>
      <color indexed="8"/>
      <name val="Calibri"/>
      <family val="2"/>
      <charset val="163"/>
    </font>
    <font>
      <b/>
      <i/>
      <sz val="12"/>
      <color indexed="8"/>
      <name val="Times New Roman"/>
      <family val="1"/>
    </font>
    <font>
      <i/>
      <sz val="11"/>
      <color indexed="8"/>
      <name val="Calibri"/>
      <family val="2"/>
      <charset val="163"/>
    </font>
    <font>
      <i/>
      <sz val="12"/>
      <name val="Times New Roman"/>
      <family val="1"/>
    </font>
    <font>
      <sz val="11"/>
      <name val="Calibri"/>
      <family val="2"/>
      <charset val="163"/>
    </font>
    <font>
      <b/>
      <sz val="12"/>
      <name val="Times New Roman"/>
      <family val="1"/>
    </font>
    <font>
      <b/>
      <sz val="12"/>
      <color rgb="FFFF0000"/>
      <name val="Times New Roman"/>
      <family val="1"/>
    </font>
    <font>
      <sz val="11"/>
      <color rgb="FFFF0000"/>
      <name val="Calibri"/>
      <family val="2"/>
      <charset val="163"/>
    </font>
    <font>
      <sz val="11"/>
      <name val=".VnTime"/>
      <family val="2"/>
    </font>
    <font>
      <b/>
      <i/>
      <sz val="12"/>
      <name val="Times New Roman"/>
      <family val="1"/>
    </font>
    <font>
      <sz val="11"/>
      <name val="Times New Roman"/>
      <family val="1"/>
    </font>
    <font>
      <b/>
      <sz val="11"/>
      <name val="Times New Roman"/>
      <family val="1"/>
    </font>
    <font>
      <sz val="10"/>
      <name val="Arial"/>
      <family val="2"/>
    </font>
    <font>
      <b/>
      <sz val="10"/>
      <name val="Times New Roman"/>
      <family val="1"/>
    </font>
    <font>
      <sz val="11"/>
      <color indexed="63"/>
      <name val="Calibri"/>
      <family val="2"/>
      <charset val="163"/>
    </font>
    <font>
      <b/>
      <sz val="11"/>
      <color indexed="8"/>
      <name val="Times New Roman"/>
      <family val="1"/>
    </font>
    <font>
      <sz val="10"/>
      <name val="Times New Roman"/>
      <family val="1"/>
    </font>
    <font>
      <sz val="10"/>
      <name val="Arial"/>
      <family val="2"/>
      <charset val="163"/>
    </font>
    <font>
      <sz val="12"/>
      <name val=".VnTime"/>
      <family val="2"/>
    </font>
    <font>
      <sz val="11"/>
      <name val="Arial"/>
      <family val="2"/>
    </font>
    <font>
      <b/>
      <sz val="11"/>
      <name val="Calibri"/>
      <family val="2"/>
      <charset val="163"/>
    </font>
    <font>
      <sz val="11"/>
      <color indexed="8"/>
      <name val="Times New Roman"/>
      <family val="1"/>
    </font>
    <font>
      <sz val="11"/>
      <color indexed="8"/>
      <name val="Calibri"/>
      <family val="2"/>
    </font>
    <font>
      <sz val="12"/>
      <color indexed="63"/>
      <name val="Arial Narrow"/>
      <family val="2"/>
      <charset val="163"/>
    </font>
    <font>
      <sz val="11"/>
      <color theme="1"/>
      <name val="Times New Roman"/>
      <family val="1"/>
    </font>
    <font>
      <b/>
      <sz val="11"/>
      <color theme="1"/>
      <name val="Times New Roman"/>
      <family val="1"/>
    </font>
    <font>
      <i/>
      <sz val="11"/>
      <color indexed="8"/>
      <name val="Times New Roman"/>
      <family val="1"/>
    </font>
    <font>
      <sz val="14"/>
      <name val="Times New Roman"/>
      <family val="1"/>
    </font>
    <font>
      <sz val="11"/>
      <color theme="1"/>
      <name val="Calibri"/>
      <family val="2"/>
      <charset val="163"/>
      <scheme val="minor"/>
    </font>
    <font>
      <sz val="14"/>
      <name val=".VnTime"/>
      <family val="2"/>
    </font>
    <font>
      <b/>
      <i/>
      <sz val="11"/>
      <color indexed="8"/>
      <name val="Times New Roman"/>
      <family val="1"/>
    </font>
    <font>
      <sz val="11"/>
      <color theme="0"/>
      <name val="Calibri"/>
      <family val="2"/>
      <charset val="163"/>
    </font>
    <font>
      <b/>
      <sz val="11"/>
      <color theme="0"/>
      <name val="Calibri"/>
      <family val="2"/>
      <charset val="163"/>
    </font>
    <font>
      <sz val="8"/>
      <name val="Calibri"/>
      <family val="2"/>
      <scheme val="minor"/>
    </font>
    <font>
      <sz val="10"/>
      <name val=".VnArial"/>
      <family val="2"/>
    </font>
    <font>
      <sz val="12"/>
      <color theme="1"/>
      <name val="Times New Roman"/>
      <family val="1"/>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patternFill>
    </fill>
    <fill>
      <patternFill patternType="solid">
        <fgColor rgb="FFFFFFFF"/>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s>
  <cellStyleXfs count="28">
    <xf numFmtId="0" fontId="0" fillId="0" borderId="0"/>
    <xf numFmtId="164" fontId="1" fillId="0" borderId="0" applyFont="0" applyFill="0" applyBorder="0" applyAlignment="0" applyProtection="0"/>
    <xf numFmtId="0" fontId="2" fillId="0" borderId="0"/>
    <xf numFmtId="164" fontId="19" fillId="0" borderId="0" applyFont="0" applyFill="0" applyBorder="0" applyAlignment="0" applyProtection="0"/>
    <xf numFmtId="0" fontId="23" fillId="0" borderId="0"/>
    <xf numFmtId="164" fontId="23" fillId="0" borderId="0" applyFont="0" applyFill="0" applyBorder="0" applyAlignment="0" applyProtection="0"/>
    <xf numFmtId="0" fontId="25" fillId="0" borderId="0"/>
    <xf numFmtId="0" fontId="28" fillId="0" borderId="0"/>
    <xf numFmtId="164" fontId="28" fillId="0" borderId="0" applyFont="0" applyFill="0" applyBorder="0" applyAlignment="0" applyProtection="0"/>
    <xf numFmtId="0" fontId="23" fillId="0" borderId="0"/>
    <xf numFmtId="0" fontId="23" fillId="0" borderId="0"/>
    <xf numFmtId="168" fontId="23" fillId="0" borderId="0" applyFont="0" applyFill="0" applyBorder="0" applyAlignment="0" applyProtection="0"/>
    <xf numFmtId="0" fontId="29" fillId="0" borderId="0"/>
    <xf numFmtId="0" fontId="33" fillId="0" borderId="0"/>
    <xf numFmtId="0" fontId="34" fillId="0" borderId="0"/>
    <xf numFmtId="0" fontId="23" fillId="0" borderId="0"/>
    <xf numFmtId="0" fontId="38" fillId="0" borderId="0"/>
    <xf numFmtId="0" fontId="39" fillId="0" borderId="0"/>
    <xf numFmtId="0" fontId="23" fillId="0" borderId="0"/>
    <xf numFmtId="0" fontId="40" fillId="0" borderId="0"/>
    <xf numFmtId="168" fontId="3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45" fillId="0" borderId="0"/>
    <xf numFmtId="0" fontId="1" fillId="0" borderId="0"/>
    <xf numFmtId="0" fontId="1" fillId="0" borderId="0"/>
    <xf numFmtId="43" fontId="1" fillId="0" borderId="0" applyFont="0" applyFill="0" applyBorder="0" applyAlignment="0" applyProtection="0"/>
    <xf numFmtId="0" fontId="23" fillId="0" borderId="0"/>
  </cellStyleXfs>
  <cellXfs count="468">
    <xf numFmtId="0" fontId="0" fillId="0" borderId="0" xfId="0"/>
    <xf numFmtId="0" fontId="3" fillId="0" borderId="0" xfId="2" applyFont="1"/>
    <xf numFmtId="0" fontId="2" fillId="0" borderId="0" xfId="2"/>
    <xf numFmtId="165" fontId="2" fillId="0" borderId="0" xfId="1" applyNumberFormat="1" applyFont="1"/>
    <xf numFmtId="166" fontId="2" fillId="0" borderId="0" xfId="1" applyNumberFormat="1" applyFont="1"/>
    <xf numFmtId="165" fontId="7" fillId="0" borderId="0" xfId="1" applyNumberFormat="1" applyFont="1" applyAlignment="1">
      <alignment horizontal="right" vertical="center"/>
    </xf>
    <xf numFmtId="164" fontId="2" fillId="0" borderId="0" xfId="1" applyFont="1"/>
    <xf numFmtId="165" fontId="8" fillId="0" borderId="0" xfId="1" applyNumberFormat="1" applyFont="1" applyAlignment="1">
      <alignment horizontal="right" vertical="center"/>
    </xf>
    <xf numFmtId="165" fontId="7" fillId="0" borderId="1" xfId="1" applyNumberFormat="1" applyFont="1" applyBorder="1" applyAlignment="1">
      <alignment horizontal="center" vertical="center" wrapText="1"/>
    </xf>
    <xf numFmtId="0" fontId="2" fillId="0" borderId="0" xfId="2" applyFont="1" applyAlignment="1">
      <alignment horizontal="center"/>
    </xf>
    <xf numFmtId="0" fontId="2" fillId="0" borderId="0" xfId="2" applyFill="1"/>
    <xf numFmtId="0" fontId="11" fillId="0" borderId="0" xfId="2" applyFont="1"/>
    <xf numFmtId="164" fontId="7" fillId="0" borderId="0" xfId="1" applyFont="1" applyAlignment="1">
      <alignment horizontal="right" vertical="center"/>
    </xf>
    <xf numFmtId="164" fontId="8" fillId="0" borderId="0" xfId="1" applyFont="1" applyAlignment="1">
      <alignment horizontal="right" vertical="center"/>
    </xf>
    <xf numFmtId="164" fontId="7" fillId="0" borderId="1" xfId="1" applyFont="1" applyBorder="1" applyAlignment="1">
      <alignment horizontal="center" vertical="center" wrapText="1"/>
    </xf>
    <xf numFmtId="0" fontId="2" fillId="0" borderId="0" xfId="2" applyFont="1"/>
    <xf numFmtId="0" fontId="13" fillId="0" borderId="0" xfId="2" applyFont="1"/>
    <xf numFmtId="0" fontId="12" fillId="0" borderId="0" xfId="2" applyFont="1" applyAlignment="1">
      <alignment horizontal="left" vertical="center"/>
    </xf>
    <xf numFmtId="0" fontId="15" fillId="0" borderId="0" xfId="2" applyFont="1" applyFill="1"/>
    <xf numFmtId="165" fontId="15" fillId="0" borderId="0" xfId="1" applyNumberFormat="1" applyFont="1" applyFill="1"/>
    <xf numFmtId="165" fontId="16" fillId="0" borderId="0" xfId="1" applyNumberFormat="1" applyFont="1" applyFill="1" applyAlignment="1">
      <alignment horizontal="right" vertical="center"/>
    </xf>
    <xf numFmtId="165" fontId="14" fillId="0" borderId="0" xfId="1" applyNumberFormat="1" applyFont="1" applyFill="1" applyAlignment="1">
      <alignment horizontal="right" vertical="center"/>
    </xf>
    <xf numFmtId="0" fontId="16" fillId="0" borderId="1" xfId="2" applyFont="1" applyFill="1" applyBorder="1" applyAlignment="1">
      <alignment horizontal="center" vertical="center" wrapText="1"/>
    </xf>
    <xf numFmtId="165" fontId="16" fillId="0" borderId="1" xfId="1" applyNumberFormat="1" applyFont="1" applyFill="1" applyBorder="1" applyAlignment="1">
      <alignment horizontal="center" vertical="center" wrapText="1"/>
    </xf>
    <xf numFmtId="0" fontId="15" fillId="3" borderId="0" xfId="2" applyFont="1" applyFill="1"/>
    <xf numFmtId="0" fontId="18" fillId="3" borderId="0" xfId="2" applyFont="1" applyFill="1"/>
    <xf numFmtId="165" fontId="2" fillId="0" borderId="0" xfId="3" applyNumberFormat="1" applyFont="1"/>
    <xf numFmtId="165" fontId="7" fillId="0" borderId="0" xfId="3" applyNumberFormat="1" applyFont="1" applyAlignment="1">
      <alignment horizontal="right" vertical="center"/>
    </xf>
    <xf numFmtId="165" fontId="8" fillId="0" borderId="0" xfId="3" applyNumberFormat="1" applyFont="1" applyAlignment="1">
      <alignment horizontal="right" vertical="center"/>
    </xf>
    <xf numFmtId="165" fontId="7" fillId="0" borderId="1" xfId="3" applyNumberFormat="1" applyFont="1" applyBorder="1" applyAlignment="1">
      <alignment horizontal="center" vertical="center" wrapText="1"/>
    </xf>
    <xf numFmtId="0" fontId="8" fillId="0" borderId="0" xfId="2" applyFont="1" applyAlignment="1">
      <alignment horizontal="left" vertical="center"/>
    </xf>
    <xf numFmtId="0" fontId="6" fillId="0" borderId="0" xfId="0" applyFont="1" applyFill="1"/>
    <xf numFmtId="0" fontId="20" fillId="0" borderId="0" xfId="0" applyFont="1" applyFill="1"/>
    <xf numFmtId="165" fontId="6" fillId="0" borderId="0" xfId="0" applyNumberFormat="1" applyFont="1" applyFill="1"/>
    <xf numFmtId="165" fontId="6" fillId="0" borderId="0" xfId="1" applyNumberFormat="1" applyFont="1" applyFill="1"/>
    <xf numFmtId="165" fontId="16" fillId="0" borderId="0" xfId="5" applyNumberFormat="1" applyFont="1" applyFill="1"/>
    <xf numFmtId="0" fontId="16" fillId="0" borderId="0" xfId="7" applyFont="1" applyFill="1"/>
    <xf numFmtId="0" fontId="6" fillId="0" borderId="0" xfId="7" applyFont="1" applyFill="1"/>
    <xf numFmtId="0" fontId="6" fillId="0" borderId="0" xfId="0" applyFont="1"/>
    <xf numFmtId="0" fontId="31" fillId="0" borderId="0" xfId="2" applyFont="1" applyFill="1"/>
    <xf numFmtId="0" fontId="35" fillId="0" borderId="0" xfId="0" applyFont="1"/>
    <xf numFmtId="165" fontId="16" fillId="0" borderId="0" xfId="3" applyNumberFormat="1" applyFont="1" applyFill="1" applyAlignment="1">
      <alignment horizontal="right" vertical="center"/>
    </xf>
    <xf numFmtId="0" fontId="6" fillId="0" borderId="0" xfId="2" applyFont="1" applyFill="1"/>
    <xf numFmtId="0" fontId="6" fillId="0" borderId="0" xfId="7" applyFont="1" applyFill="1" applyAlignment="1">
      <alignment vertical="center"/>
    </xf>
    <xf numFmtId="0" fontId="16" fillId="0" borderId="0" xfId="7" applyFont="1" applyFill="1" applyAlignment="1">
      <alignment vertical="center"/>
    </xf>
    <xf numFmtId="0" fontId="6" fillId="0" borderId="0" xfId="7" applyFont="1" applyFill="1" applyAlignment="1">
      <alignment vertical="center" wrapText="1"/>
    </xf>
    <xf numFmtId="176" fontId="6" fillId="0" borderId="0" xfId="7" applyNumberFormat="1" applyFont="1" applyFill="1"/>
    <xf numFmtId="176" fontId="16" fillId="0" borderId="23" xfId="7" applyNumberFormat="1" applyFont="1" applyFill="1" applyBorder="1" applyAlignment="1" applyProtection="1">
      <alignment horizontal="center" vertical="center"/>
    </xf>
    <xf numFmtId="0" fontId="6" fillId="0" borderId="24" xfId="7" applyFont="1" applyFill="1" applyBorder="1" applyAlignment="1">
      <alignment vertical="center"/>
    </xf>
    <xf numFmtId="176" fontId="14" fillId="0" borderId="25" xfId="7" applyNumberFormat="1" applyFont="1" applyFill="1" applyBorder="1" applyAlignment="1">
      <alignment horizontal="center" vertical="center"/>
    </xf>
    <xf numFmtId="176" fontId="16" fillId="0" borderId="25" xfId="7" applyNumberFormat="1" applyFont="1" applyFill="1" applyBorder="1" applyAlignment="1">
      <alignment horizontal="center" vertical="center"/>
    </xf>
    <xf numFmtId="176" fontId="6" fillId="0" borderId="27" xfId="7" applyNumberFormat="1" applyFont="1" applyFill="1" applyBorder="1" applyAlignment="1" applyProtection="1">
      <alignment horizontal="justify" vertical="center"/>
    </xf>
    <xf numFmtId="0" fontId="6" fillId="0" borderId="28" xfId="7" applyFont="1" applyFill="1" applyBorder="1"/>
    <xf numFmtId="0" fontId="6" fillId="0" borderId="29" xfId="7" applyFont="1" applyFill="1" applyBorder="1"/>
    <xf numFmtId="0" fontId="36" fillId="0" borderId="0" xfId="0" applyFont="1"/>
    <xf numFmtId="179" fontId="2" fillId="0" borderId="0" xfId="2" applyNumberFormat="1"/>
    <xf numFmtId="169" fontId="11" fillId="0" borderId="0" xfId="2" applyNumberFormat="1" applyFont="1"/>
    <xf numFmtId="0" fontId="16" fillId="0" borderId="0" xfId="10" applyFont="1" applyAlignment="1"/>
    <xf numFmtId="0" fontId="6" fillId="0" borderId="0" xfId="7" applyNumberFormat="1" applyFont="1" applyFill="1" applyAlignment="1">
      <alignment vertical="center"/>
    </xf>
    <xf numFmtId="0" fontId="16" fillId="0" borderId="0" xfId="0" applyFont="1" applyAlignment="1"/>
    <xf numFmtId="176" fontId="14" fillId="0" borderId="12" xfId="7" applyNumberFormat="1" applyFont="1" applyFill="1" applyBorder="1" applyAlignment="1">
      <alignment horizontal="right" vertical="center"/>
    </xf>
    <xf numFmtId="176" fontId="16" fillId="0" borderId="13" xfId="7" applyNumberFormat="1" applyFont="1" applyFill="1" applyBorder="1" applyAlignment="1" applyProtection="1">
      <alignment horizontal="center" vertical="center" wrapText="1"/>
    </xf>
    <xf numFmtId="176" fontId="16" fillId="0" borderId="14" xfId="7" applyNumberFormat="1" applyFont="1" applyFill="1" applyBorder="1" applyAlignment="1" applyProtection="1">
      <alignment horizontal="center" vertical="center" wrapText="1"/>
    </xf>
    <xf numFmtId="0" fontId="16" fillId="0" borderId="15" xfId="7" applyFont="1" applyFill="1" applyBorder="1" applyAlignment="1">
      <alignment horizontal="center" vertical="center" wrapText="1"/>
    </xf>
    <xf numFmtId="176" fontId="16" fillId="0" borderId="15" xfId="7" applyNumberFormat="1" applyFont="1" applyFill="1" applyBorder="1" applyAlignment="1" applyProtection="1">
      <alignment horizontal="center" vertical="center" wrapText="1"/>
    </xf>
    <xf numFmtId="0" fontId="16" fillId="0" borderId="16" xfId="7" applyFont="1" applyFill="1" applyBorder="1" applyAlignment="1">
      <alignment horizontal="center" vertical="center" wrapText="1"/>
    </xf>
    <xf numFmtId="176" fontId="16" fillId="0" borderId="1" xfId="7" applyNumberFormat="1" applyFont="1" applyFill="1" applyBorder="1" applyAlignment="1" applyProtection="1">
      <alignment horizontal="center" vertical="center" wrapText="1"/>
    </xf>
    <xf numFmtId="176" fontId="16" fillId="0" borderId="0" xfId="7" applyNumberFormat="1" applyFont="1" applyFill="1" applyAlignment="1">
      <alignment vertical="center" wrapText="1"/>
    </xf>
    <xf numFmtId="0" fontId="14" fillId="0" borderId="0" xfId="7" applyFont="1" applyFill="1"/>
    <xf numFmtId="0" fontId="16" fillId="0" borderId="0" xfId="7" applyNumberFormat="1" applyFont="1" applyFill="1" applyAlignment="1">
      <alignment horizontal="right" vertical="center"/>
    </xf>
    <xf numFmtId="176" fontId="6" fillId="0" borderId="17" xfId="7" applyNumberFormat="1" applyFont="1" applyFill="1" applyBorder="1" applyAlignment="1" applyProtection="1">
      <alignment horizontal="center" vertical="center" wrapText="1"/>
    </xf>
    <xf numFmtId="176" fontId="6" fillId="0" borderId="5" xfId="7" applyNumberFormat="1" applyFont="1" applyFill="1" applyBorder="1" applyAlignment="1" applyProtection="1">
      <alignment vertical="center" wrapText="1"/>
    </xf>
    <xf numFmtId="0" fontId="6" fillId="0" borderId="18" xfId="7" applyFont="1" applyFill="1" applyBorder="1" applyAlignment="1">
      <alignment vertical="center" wrapText="1"/>
    </xf>
    <xf numFmtId="176" fontId="6" fillId="0" borderId="19" xfId="7" applyNumberFormat="1" applyFont="1" applyFill="1" applyBorder="1" applyAlignment="1" applyProtection="1">
      <alignment horizontal="center" vertical="center" wrapText="1"/>
    </xf>
    <xf numFmtId="176" fontId="6" fillId="0" borderId="4" xfId="7" applyNumberFormat="1" applyFont="1" applyFill="1" applyBorder="1" applyAlignment="1" applyProtection="1">
      <alignment vertical="center" wrapText="1"/>
    </xf>
    <xf numFmtId="0" fontId="6" fillId="0" borderId="20" xfId="7" applyFont="1" applyFill="1" applyBorder="1" applyAlignment="1">
      <alignment vertical="center" wrapText="1"/>
    </xf>
    <xf numFmtId="176" fontId="16" fillId="0" borderId="21" xfId="7" applyNumberFormat="1" applyFont="1" applyFill="1" applyBorder="1" applyAlignment="1" applyProtection="1">
      <alignment horizontal="center" vertical="center" wrapText="1"/>
    </xf>
    <xf numFmtId="176" fontId="16" fillId="0" borderId="22" xfId="7" applyNumberFormat="1" applyFont="1" applyFill="1" applyBorder="1" applyAlignment="1">
      <alignment horizontal="center" vertical="center" wrapText="1"/>
    </xf>
    <xf numFmtId="176" fontId="16" fillId="0" borderId="10" xfId="7" applyNumberFormat="1" applyFont="1" applyFill="1" applyBorder="1" applyAlignment="1">
      <alignment horizontal="left" vertical="center"/>
    </xf>
    <xf numFmtId="176" fontId="16" fillId="0" borderId="10" xfId="7" applyNumberFormat="1" applyFont="1" applyFill="1" applyBorder="1" applyAlignment="1">
      <alignment horizontal="center" vertical="center"/>
    </xf>
    <xf numFmtId="176" fontId="14" fillId="0" borderId="11" xfId="7" applyNumberFormat="1" applyFont="1" applyFill="1" applyBorder="1" applyAlignment="1" applyProtection="1">
      <alignment horizontal="left" vertical="center"/>
    </xf>
    <xf numFmtId="0" fontId="14" fillId="0" borderId="11" xfId="7" applyFont="1" applyFill="1" applyBorder="1"/>
    <xf numFmtId="0" fontId="14" fillId="0" borderId="26" xfId="7" applyFont="1" applyFill="1" applyBorder="1"/>
    <xf numFmtId="176" fontId="14" fillId="0" borderId="11" xfId="7" quotePrefix="1" applyNumberFormat="1" applyFont="1" applyFill="1" applyBorder="1" applyAlignment="1" applyProtection="1">
      <alignment horizontal="left" vertical="center"/>
    </xf>
    <xf numFmtId="176" fontId="16" fillId="0" borderId="11" xfId="7" applyNumberFormat="1" applyFont="1" applyFill="1" applyBorder="1" applyAlignment="1" applyProtection="1">
      <alignment horizontal="left" vertical="center"/>
    </xf>
    <xf numFmtId="0" fontId="16" fillId="0" borderId="11" xfId="7" applyFont="1" applyFill="1" applyBorder="1"/>
    <xf numFmtId="0" fontId="16" fillId="0" borderId="26" xfId="7" applyFont="1" applyFill="1" applyBorder="1"/>
    <xf numFmtId="0" fontId="6" fillId="0" borderId="11" xfId="7" applyFont="1" applyFill="1" applyBorder="1"/>
    <xf numFmtId="0" fontId="6" fillId="0" borderId="26" xfId="7" applyFont="1" applyFill="1" applyBorder="1"/>
    <xf numFmtId="176" fontId="6" fillId="0" borderId="28" xfId="7" applyNumberFormat="1" applyFont="1" applyFill="1" applyBorder="1" applyAlignment="1" applyProtection="1">
      <alignment horizontal="justify" vertical="center"/>
    </xf>
    <xf numFmtId="0" fontId="16" fillId="0" borderId="0" xfId="0" applyFont="1"/>
    <xf numFmtId="0" fontId="16" fillId="0" borderId="1" xfId="0" applyFont="1" applyBorder="1" applyAlignment="1">
      <alignment horizontal="center" vertical="center" wrapText="1"/>
    </xf>
    <xf numFmtId="169" fontId="2" fillId="0" borderId="0" xfId="2" applyNumberFormat="1"/>
    <xf numFmtId="0" fontId="16" fillId="0" borderId="1" xfId="7" applyFont="1" applyFill="1" applyBorder="1" applyAlignment="1">
      <alignment horizontal="center" vertical="center" wrapText="1"/>
    </xf>
    <xf numFmtId="165" fontId="22" fillId="0" borderId="1" xfId="5" applyNumberFormat="1" applyFont="1" applyFill="1" applyBorder="1" applyAlignment="1">
      <alignment horizontal="center" vertical="center" wrapText="1"/>
    </xf>
    <xf numFmtId="0" fontId="30" fillId="0" borderId="0" xfId="4" applyFont="1"/>
    <xf numFmtId="0" fontId="21" fillId="0" borderId="0" xfId="0" applyFont="1"/>
    <xf numFmtId="0" fontId="22" fillId="0" borderId="0" xfId="4" applyFont="1" applyFill="1" applyAlignment="1">
      <alignment horizontal="left"/>
    </xf>
    <xf numFmtId="0" fontId="21" fillId="0" borderId="0" xfId="4" applyFont="1" applyFill="1" applyAlignment="1">
      <alignment horizontal="left"/>
    </xf>
    <xf numFmtId="165" fontId="21" fillId="0" borderId="0" xfId="0" applyNumberFormat="1" applyFont="1"/>
    <xf numFmtId="0" fontId="22" fillId="0" borderId="0" xfId="4" applyFont="1" applyFill="1"/>
    <xf numFmtId="165" fontId="22" fillId="0" borderId="0" xfId="5" applyNumberFormat="1" applyFont="1" applyFill="1"/>
    <xf numFmtId="165" fontId="21" fillId="0" borderId="0" xfId="5" applyNumberFormat="1" applyFont="1" applyFill="1"/>
    <xf numFmtId="0" fontId="35" fillId="0" borderId="0" xfId="0" applyFont="1" applyFill="1"/>
    <xf numFmtId="0" fontId="5" fillId="0" borderId="0" xfId="0" applyFont="1"/>
    <xf numFmtId="167" fontId="36" fillId="0" borderId="0" xfId="0" applyNumberFormat="1" applyFont="1"/>
    <xf numFmtId="172" fontId="35" fillId="0" borderId="0" xfId="0" applyNumberFormat="1" applyFont="1"/>
    <xf numFmtId="169" fontId="35" fillId="0" borderId="0" xfId="0" applyNumberFormat="1" applyFont="1"/>
    <xf numFmtId="172" fontId="35" fillId="0" borderId="0" xfId="0" applyNumberFormat="1" applyFont="1" applyFill="1"/>
    <xf numFmtId="177" fontId="35" fillId="0" borderId="0" xfId="0" applyNumberFormat="1" applyFont="1"/>
    <xf numFmtId="178" fontId="35" fillId="0" borderId="0" xfId="0" applyNumberFormat="1" applyFont="1" applyFill="1"/>
    <xf numFmtId="178" fontId="35" fillId="0" borderId="0" xfId="0" applyNumberFormat="1" applyFont="1"/>
    <xf numFmtId="0" fontId="35" fillId="0" borderId="0" xfId="0" applyFont="1" applyAlignment="1">
      <alignment horizontal="left"/>
    </xf>
    <xf numFmtId="170" fontId="35" fillId="0" borderId="0" xfId="0" applyNumberFormat="1" applyFont="1"/>
    <xf numFmtId="165" fontId="35" fillId="0" borderId="0" xfId="0" applyNumberFormat="1" applyFont="1" applyFill="1"/>
    <xf numFmtId="165" fontId="21" fillId="3" borderId="0" xfId="1" applyNumberFormat="1" applyFont="1" applyFill="1" applyAlignment="1">
      <alignment horizontal="center" vertical="center" wrapText="1"/>
    </xf>
    <xf numFmtId="165" fontId="21" fillId="3" borderId="0" xfId="1" applyNumberFormat="1" applyFont="1" applyFill="1" applyAlignment="1">
      <alignment horizontal="left" vertical="center" wrapText="1"/>
    </xf>
    <xf numFmtId="0" fontId="26" fillId="0" borderId="0" xfId="0" applyFont="1" applyAlignment="1">
      <alignment horizontal="center" vertical="center" wrapText="1"/>
    </xf>
    <xf numFmtId="0" fontId="26" fillId="0" borderId="1" xfId="0" applyFont="1" applyBorder="1" applyAlignment="1">
      <alignment horizontal="center" vertical="center" wrapText="1"/>
    </xf>
    <xf numFmtId="0" fontId="26" fillId="0" borderId="1" xfId="0" applyFont="1" applyFill="1" applyBorder="1" applyAlignment="1">
      <alignment horizontal="center" vertical="center" wrapText="1"/>
    </xf>
    <xf numFmtId="0" fontId="41" fillId="0" borderId="0" xfId="0" applyFont="1" applyAlignment="1">
      <alignment horizontal="left" vertical="center"/>
    </xf>
    <xf numFmtId="0" fontId="37" fillId="0" borderId="0" xfId="0" applyFont="1" applyAlignment="1">
      <alignment horizontal="left" vertical="center"/>
    </xf>
    <xf numFmtId="0" fontId="16" fillId="0" borderId="0" xfId="2" applyFont="1" applyFill="1"/>
    <xf numFmtId="165" fontId="6" fillId="0" borderId="0" xfId="3" applyNumberFormat="1" applyFont="1" applyFill="1"/>
    <xf numFmtId="164" fontId="16" fillId="0" borderId="0" xfId="1" applyFont="1" applyFill="1"/>
    <xf numFmtId="165" fontId="16" fillId="0" borderId="0" xfId="2" applyNumberFormat="1" applyFont="1" applyFill="1"/>
    <xf numFmtId="0" fontId="14" fillId="0" borderId="0" xfId="2" applyFont="1" applyFill="1"/>
    <xf numFmtId="168" fontId="6" fillId="0" borderId="0" xfId="2" applyNumberFormat="1" applyFont="1" applyFill="1"/>
    <xf numFmtId="0" fontId="42" fillId="0" borderId="0" xfId="2" applyFont="1" applyFill="1"/>
    <xf numFmtId="182" fontId="42" fillId="0" borderId="0" xfId="2" applyNumberFormat="1" applyFont="1" applyFill="1"/>
    <xf numFmtId="0" fontId="42" fillId="3" borderId="0" xfId="2" applyFont="1" applyFill="1"/>
    <xf numFmtId="0" fontId="43" fillId="0" borderId="0" xfId="2" applyFont="1" applyFill="1"/>
    <xf numFmtId="165" fontId="21" fillId="3" borderId="1" xfId="1" applyNumberFormat="1" applyFont="1" applyFill="1" applyBorder="1" applyAlignment="1">
      <alignment horizontal="center" vertical="center" wrapText="1"/>
    </xf>
    <xf numFmtId="165" fontId="22" fillId="3" borderId="0" xfId="1" applyNumberFormat="1" applyFont="1" applyFill="1" applyAlignment="1">
      <alignment horizontal="center" vertical="center" wrapText="1"/>
    </xf>
    <xf numFmtId="184" fontId="2" fillId="0" borderId="0" xfId="2" applyNumberFormat="1"/>
    <xf numFmtId="170" fontId="15" fillId="0" borderId="0" xfId="2" applyNumberFormat="1" applyFont="1" applyFill="1"/>
    <xf numFmtId="185" fontId="15" fillId="0" borderId="0" xfId="2" applyNumberFormat="1" applyFont="1" applyFill="1"/>
    <xf numFmtId="0" fontId="21" fillId="0" borderId="0" xfId="6" applyFont="1"/>
    <xf numFmtId="164" fontId="21" fillId="0" borderId="0" xfId="6" applyNumberFormat="1" applyFont="1"/>
    <xf numFmtId="164" fontId="22" fillId="0" borderId="0" xfId="6" applyNumberFormat="1" applyFont="1"/>
    <xf numFmtId="0" fontId="22" fillId="0" borderId="0" xfId="6" applyFont="1"/>
    <xf numFmtId="168" fontId="22" fillId="0" borderId="0" xfId="6" applyNumberFormat="1" applyFont="1"/>
    <xf numFmtId="168" fontId="21" fillId="0" borderId="0" xfId="6" applyNumberFormat="1" applyFont="1"/>
    <xf numFmtId="0" fontId="22" fillId="0" borderId="1" xfId="6" applyFont="1" applyBorder="1" applyAlignment="1">
      <alignment horizontal="center" vertical="center" wrapText="1"/>
    </xf>
    <xf numFmtId="165" fontId="16" fillId="0" borderId="1" xfId="3" applyNumberFormat="1" applyFont="1" applyFill="1" applyBorder="1" applyAlignment="1">
      <alignment horizontal="center" vertical="center" wrapText="1"/>
    </xf>
    <xf numFmtId="165" fontId="16" fillId="0" borderId="1" xfId="5" applyNumberFormat="1" applyFont="1" applyFill="1" applyBorder="1" applyAlignment="1">
      <alignment horizontal="center" vertical="center" wrapText="1"/>
    </xf>
    <xf numFmtId="165" fontId="22" fillId="3" borderId="0" xfId="1" applyNumberFormat="1" applyFont="1" applyFill="1" applyAlignment="1">
      <alignment horizontal="center" vertical="center" wrapText="1"/>
    </xf>
    <xf numFmtId="165" fontId="35" fillId="0" borderId="0" xfId="0" applyNumberFormat="1" applyFont="1"/>
    <xf numFmtId="0" fontId="16" fillId="0" borderId="0" xfId="0" applyFont="1" applyAlignment="1">
      <alignment horizontal="center"/>
    </xf>
    <xf numFmtId="165" fontId="6" fillId="0" borderId="0" xfId="4" applyNumberFormat="1" applyFont="1" applyFill="1"/>
    <xf numFmtId="0" fontId="6" fillId="0" borderId="0" xfId="4" applyFont="1" applyFill="1"/>
    <xf numFmtId="0" fontId="16" fillId="0" borderId="10" xfId="0" applyFont="1" applyBorder="1" applyAlignment="1">
      <alignment horizontal="center" vertical="center"/>
    </xf>
    <xf numFmtId="0" fontId="16" fillId="0" borderId="10"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xf>
    <xf numFmtId="0" fontId="9" fillId="2" borderId="11" xfId="0" applyFont="1" applyFill="1" applyBorder="1" applyAlignment="1">
      <alignment horizontal="center" vertical="center" wrapText="1"/>
    </xf>
    <xf numFmtId="0" fontId="6" fillId="0" borderId="11" xfId="0" applyFont="1" applyBorder="1" applyAlignment="1">
      <alignment horizontal="center" vertical="center" wrapText="1"/>
    </xf>
    <xf numFmtId="0" fontId="6" fillId="0" borderId="30" xfId="0" applyFont="1" applyBorder="1" applyAlignment="1">
      <alignment horizontal="center" vertical="center"/>
    </xf>
    <xf numFmtId="0" fontId="9" fillId="2" borderId="30" xfId="0" applyFont="1" applyFill="1" applyBorder="1" applyAlignment="1">
      <alignment horizontal="center" vertical="center" wrapText="1"/>
    </xf>
    <xf numFmtId="0" fontId="6" fillId="0" borderId="30" xfId="0" applyFont="1" applyBorder="1" applyAlignment="1">
      <alignment horizontal="center" vertical="center" wrapText="1"/>
    </xf>
    <xf numFmtId="165" fontId="11" fillId="0" borderId="0" xfId="2" applyNumberFormat="1" applyFont="1"/>
    <xf numFmtId="0" fontId="9" fillId="0" borderId="10" xfId="2" applyFont="1" applyBorder="1" applyAlignment="1">
      <alignment horizontal="center" vertical="center" wrapText="1"/>
    </xf>
    <xf numFmtId="0" fontId="9" fillId="0" borderId="10" xfId="1" applyNumberFormat="1" applyFont="1" applyBorder="1" applyAlignment="1">
      <alignment horizontal="center" vertical="center" wrapText="1"/>
    </xf>
    <xf numFmtId="165" fontId="9" fillId="0" borderId="10" xfId="1" applyNumberFormat="1" applyFont="1" applyBorder="1" applyAlignment="1">
      <alignment horizontal="center" vertical="center" wrapText="1"/>
    </xf>
    <xf numFmtId="0" fontId="7" fillId="0" borderId="11" xfId="2" applyFont="1" applyBorder="1" applyAlignment="1">
      <alignment horizontal="center" vertical="center" wrapText="1"/>
    </xf>
    <xf numFmtId="0" fontId="7" fillId="0" borderId="11" xfId="2" applyFont="1" applyBorder="1" applyAlignment="1">
      <alignment vertical="center" wrapText="1"/>
    </xf>
    <xf numFmtId="165" fontId="7" fillId="0" borderId="11" xfId="1" applyNumberFormat="1" applyFont="1" applyBorder="1" applyAlignment="1">
      <alignment horizontal="center" vertical="center" wrapText="1"/>
    </xf>
    <xf numFmtId="164" fontId="7" fillId="0" borderId="11" xfId="1" applyNumberFormat="1" applyFont="1" applyBorder="1" applyAlignment="1">
      <alignment horizontal="center" vertical="center" wrapText="1"/>
    </xf>
    <xf numFmtId="0" fontId="9" fillId="0" borderId="11" xfId="2" applyFont="1" applyBorder="1" applyAlignment="1">
      <alignment horizontal="center" vertical="center" wrapText="1"/>
    </xf>
    <xf numFmtId="0" fontId="9" fillId="0" borderId="11" xfId="2" applyFont="1" applyBorder="1" applyAlignment="1">
      <alignment vertical="center" wrapText="1"/>
    </xf>
    <xf numFmtId="165" fontId="9" fillId="0" borderId="11" xfId="1" applyNumberFormat="1" applyFont="1" applyBorder="1" applyAlignment="1">
      <alignment horizontal="center" vertical="center" wrapText="1"/>
    </xf>
    <xf numFmtId="165" fontId="6" fillId="0" borderId="11" xfId="1" applyNumberFormat="1" applyFont="1" applyBorder="1" applyAlignment="1">
      <alignment horizontal="center" vertical="center" wrapText="1"/>
    </xf>
    <xf numFmtId="164" fontId="9" fillId="0" borderId="11" xfId="1" applyNumberFormat="1" applyFont="1" applyBorder="1" applyAlignment="1">
      <alignment horizontal="center" vertical="center" wrapText="1"/>
    </xf>
    <xf numFmtId="0" fontId="9" fillId="0" borderId="11" xfId="2" applyFont="1" applyFill="1" applyBorder="1" applyAlignment="1">
      <alignment horizontal="center" vertical="center" wrapText="1"/>
    </xf>
    <xf numFmtId="0" fontId="9" fillId="0" borderId="11" xfId="2" applyFont="1" applyFill="1" applyBorder="1" applyAlignment="1">
      <alignment vertical="center" wrapText="1"/>
    </xf>
    <xf numFmtId="165" fontId="9" fillId="0" borderId="11" xfId="1" applyNumberFormat="1" applyFont="1" applyFill="1" applyBorder="1" applyAlignment="1">
      <alignment horizontal="center" vertical="center" wrapText="1"/>
    </xf>
    <xf numFmtId="165" fontId="6" fillId="0" borderId="11" xfId="1" applyNumberFormat="1" applyFont="1" applyFill="1" applyBorder="1" applyAlignment="1">
      <alignment horizontal="center" vertical="center" wrapText="1"/>
    </xf>
    <xf numFmtId="164" fontId="9" fillId="0" borderId="11" xfId="1" applyNumberFormat="1" applyFont="1" applyFill="1" applyBorder="1" applyAlignment="1">
      <alignment horizontal="center" vertical="center" wrapText="1"/>
    </xf>
    <xf numFmtId="0" fontId="9" fillId="0" borderId="11" xfId="2" quotePrefix="1" applyFont="1" applyFill="1" applyBorder="1" applyAlignment="1">
      <alignment horizontal="center" vertical="center" wrapText="1"/>
    </xf>
    <xf numFmtId="0" fontId="7" fillId="0" borderId="30" xfId="2" applyFont="1" applyBorder="1" applyAlignment="1">
      <alignment horizontal="center" vertical="center" wrapText="1"/>
    </xf>
    <xf numFmtId="0" fontId="7" fillId="0" borderId="30" xfId="2" applyFont="1" applyBorder="1" applyAlignment="1">
      <alignment vertical="center" wrapText="1"/>
    </xf>
    <xf numFmtId="165" fontId="9" fillId="0" borderId="30" xfId="1" applyNumberFormat="1" applyFont="1" applyBorder="1" applyAlignment="1">
      <alignment horizontal="center" vertical="center" wrapText="1"/>
    </xf>
    <xf numFmtId="164" fontId="9" fillId="0" borderId="30" xfId="1" applyNumberFormat="1" applyFont="1" applyBorder="1" applyAlignment="1">
      <alignment horizontal="center" vertical="center" wrapText="1"/>
    </xf>
    <xf numFmtId="165" fontId="22" fillId="3" borderId="0" xfId="1" applyNumberFormat="1" applyFont="1" applyFill="1" applyAlignment="1">
      <alignment horizontal="center" vertical="center" wrapText="1"/>
    </xf>
    <xf numFmtId="0" fontId="7" fillId="0" borderId="10" xfId="2" applyFont="1" applyBorder="1" applyAlignment="1">
      <alignment horizontal="center" vertical="center" wrapText="1"/>
    </xf>
    <xf numFmtId="165" fontId="7" fillId="0" borderId="10" xfId="1" applyNumberFormat="1" applyFont="1" applyBorder="1" applyAlignment="1">
      <alignment vertical="center" wrapText="1"/>
    </xf>
    <xf numFmtId="164" fontId="7" fillId="0" borderId="10" xfId="1" applyFont="1" applyBorder="1" applyAlignment="1">
      <alignment horizontal="center" vertical="center" wrapText="1"/>
    </xf>
    <xf numFmtId="165" fontId="9" fillId="0" borderId="11" xfId="1" applyNumberFormat="1" applyFont="1" applyBorder="1" applyAlignment="1">
      <alignment vertical="center" wrapText="1"/>
    </xf>
    <xf numFmtId="0" fontId="9" fillId="0" borderId="11" xfId="2" quotePrefix="1" applyFont="1" applyBorder="1" applyAlignment="1">
      <alignment vertical="center" wrapText="1"/>
    </xf>
    <xf numFmtId="165" fontId="9" fillId="0" borderId="11" xfId="1" applyNumberFormat="1" applyFont="1" applyBorder="1"/>
    <xf numFmtId="0" fontId="8" fillId="0" borderId="11" xfId="2" quotePrefix="1" applyFont="1" applyBorder="1" applyAlignment="1">
      <alignment vertical="center" wrapText="1"/>
    </xf>
    <xf numFmtId="165" fontId="8" fillId="0" borderId="11" xfId="1" applyNumberFormat="1" applyFont="1" applyBorder="1" applyAlignment="1">
      <alignment vertical="center" wrapText="1"/>
    </xf>
    <xf numFmtId="165" fontId="8" fillId="0" borderId="11" xfId="1" applyNumberFormat="1" applyFont="1" applyBorder="1" applyAlignment="1">
      <alignment horizontal="center" vertical="center" wrapText="1"/>
    </xf>
    <xf numFmtId="2" fontId="14" fillId="0" borderId="11" xfId="1" applyNumberFormat="1" applyFont="1" applyFill="1" applyBorder="1" applyAlignment="1">
      <alignment vertical="center" wrapText="1"/>
    </xf>
    <xf numFmtId="165" fontId="14" fillId="0" borderId="11" xfId="1" applyNumberFormat="1" applyFont="1" applyFill="1" applyBorder="1"/>
    <xf numFmtId="0" fontId="8" fillId="0" borderId="11" xfId="2" applyFont="1" applyBorder="1" applyAlignment="1">
      <alignment horizontal="center" vertical="center" wrapText="1"/>
    </xf>
    <xf numFmtId="0" fontId="8" fillId="0" borderId="11" xfId="2" applyFont="1" applyBorder="1" applyAlignment="1">
      <alignment vertical="center" wrapText="1"/>
    </xf>
    <xf numFmtId="165" fontId="7" fillId="0" borderId="30" xfId="1" applyNumberFormat="1" applyFont="1" applyBorder="1" applyAlignment="1">
      <alignment horizontal="center" vertical="center" wrapText="1"/>
    </xf>
    <xf numFmtId="164" fontId="7" fillId="0" borderId="30" xfId="1" applyNumberFormat="1" applyFont="1" applyBorder="1" applyAlignment="1">
      <alignment horizontal="center" vertical="center" wrapText="1"/>
    </xf>
    <xf numFmtId="0" fontId="16" fillId="0" borderId="10" xfId="2" applyFont="1" applyFill="1" applyBorder="1" applyAlignment="1">
      <alignment horizontal="center" vertical="center" wrapText="1"/>
    </xf>
    <xf numFmtId="0" fontId="16" fillId="0" borderId="10" xfId="1" applyNumberFormat="1" applyFont="1" applyFill="1" applyBorder="1" applyAlignment="1">
      <alignment horizontal="center" vertical="center" wrapText="1"/>
    </xf>
    <xf numFmtId="0" fontId="16" fillId="0" borderId="11" xfId="2" applyFont="1" applyFill="1" applyBorder="1" applyAlignment="1">
      <alignment horizontal="center" vertical="center" wrapText="1"/>
    </xf>
    <xf numFmtId="0" fontId="16" fillId="0" borderId="11" xfId="2" applyFont="1" applyFill="1" applyBorder="1" applyAlignment="1">
      <alignment vertical="center" wrapText="1"/>
    </xf>
    <xf numFmtId="165" fontId="16" fillId="0" borderId="11" xfId="1" applyNumberFormat="1" applyFont="1" applyFill="1" applyBorder="1" applyAlignment="1">
      <alignment vertical="center" wrapText="1"/>
    </xf>
    <xf numFmtId="167" fontId="16" fillId="0" borderId="11" xfId="1" applyNumberFormat="1" applyFont="1" applyFill="1" applyBorder="1" applyAlignment="1">
      <alignment vertical="center" wrapText="1"/>
    </xf>
    <xf numFmtId="0" fontId="16" fillId="3" borderId="11" xfId="2" applyFont="1" applyFill="1" applyBorder="1" applyAlignment="1">
      <alignment horizontal="center" vertical="center" wrapText="1"/>
    </xf>
    <xf numFmtId="0" fontId="16" fillId="3" borderId="11" xfId="2" applyFont="1" applyFill="1" applyBorder="1" applyAlignment="1">
      <alignment vertical="center" wrapText="1"/>
    </xf>
    <xf numFmtId="165" fontId="16" fillId="3" borderId="11" xfId="1" applyNumberFormat="1" applyFont="1" applyFill="1" applyBorder="1" applyAlignment="1">
      <alignment vertical="center" wrapText="1"/>
    </xf>
    <xf numFmtId="0" fontId="6" fillId="3" borderId="11" xfId="2" applyFont="1" applyFill="1" applyBorder="1" applyAlignment="1">
      <alignment horizontal="center" vertical="center" wrapText="1"/>
    </xf>
    <xf numFmtId="0" fontId="6" fillId="3" borderId="11" xfId="2" applyFont="1" applyFill="1" applyBorder="1" applyAlignment="1">
      <alignment vertical="center" wrapText="1"/>
    </xf>
    <xf numFmtId="165" fontId="6" fillId="3" borderId="11" xfId="1" applyNumberFormat="1" applyFont="1" applyFill="1" applyBorder="1" applyAlignment="1">
      <alignment vertical="center" wrapText="1"/>
    </xf>
    <xf numFmtId="167" fontId="6" fillId="0" borderId="11" xfId="1" applyNumberFormat="1" applyFont="1" applyFill="1" applyBorder="1" applyAlignment="1">
      <alignment vertical="center" wrapText="1"/>
    </xf>
    <xf numFmtId="0" fontId="14" fillId="3" borderId="11" xfId="2" applyFont="1" applyFill="1" applyBorder="1" applyAlignment="1">
      <alignment vertical="center" wrapText="1"/>
    </xf>
    <xf numFmtId="0" fontId="6" fillId="3" borderId="11" xfId="0" applyFont="1" applyFill="1" applyBorder="1" applyAlignment="1">
      <alignment horizontal="center" vertical="center" wrapText="1"/>
    </xf>
    <xf numFmtId="0" fontId="6" fillId="3" borderId="11" xfId="0" applyFont="1" applyFill="1" applyBorder="1" applyAlignment="1">
      <alignment vertical="center" wrapText="1"/>
    </xf>
    <xf numFmtId="0" fontId="6" fillId="0" borderId="11" xfId="2" applyFont="1" applyFill="1" applyBorder="1" applyAlignment="1">
      <alignment horizontal="center" vertical="center" wrapText="1"/>
    </xf>
    <xf numFmtId="0" fontId="14" fillId="0" borderId="11" xfId="2" applyFont="1" applyFill="1" applyBorder="1" applyAlignment="1">
      <alignment vertical="center" wrapText="1"/>
    </xf>
    <xf numFmtId="165" fontId="6" fillId="0" borderId="11" xfId="1" applyNumberFormat="1" applyFont="1" applyFill="1" applyBorder="1" applyAlignment="1">
      <alignment vertical="center" wrapText="1"/>
    </xf>
    <xf numFmtId="0" fontId="10" fillId="3" borderId="11" xfId="2" applyFont="1" applyFill="1" applyBorder="1" applyAlignment="1">
      <alignment horizontal="center" vertical="center" wrapText="1"/>
    </xf>
    <xf numFmtId="0" fontId="10" fillId="3" borderId="11" xfId="2" applyFont="1" applyFill="1" applyBorder="1" applyAlignment="1">
      <alignment vertical="center" wrapText="1"/>
    </xf>
    <xf numFmtId="165" fontId="17" fillId="3" borderId="11" xfId="1" applyNumberFormat="1" applyFont="1" applyFill="1" applyBorder="1" applyAlignment="1">
      <alignment vertical="center" wrapText="1"/>
    </xf>
    <xf numFmtId="0" fontId="10" fillId="3" borderId="11" xfId="2" quotePrefix="1" applyFont="1" applyFill="1" applyBorder="1" applyAlignment="1">
      <alignment horizontal="center" vertical="center" wrapText="1"/>
    </xf>
    <xf numFmtId="165" fontId="10" fillId="3" borderId="11" xfId="1" applyNumberFormat="1" applyFont="1" applyFill="1" applyBorder="1" applyAlignment="1">
      <alignment vertical="center" wrapText="1"/>
    </xf>
    <xf numFmtId="0" fontId="6" fillId="4" borderId="11" xfId="0" applyFont="1" applyFill="1" applyBorder="1" applyAlignment="1">
      <alignment horizontal="left" vertical="center" wrapText="1"/>
    </xf>
    <xf numFmtId="0" fontId="6" fillId="0" borderId="11" xfId="2" applyFont="1" applyFill="1" applyBorder="1" applyAlignment="1">
      <alignment vertical="center" wrapText="1"/>
    </xf>
    <xf numFmtId="0" fontId="16" fillId="0" borderId="11" xfId="2" applyFont="1" applyBorder="1" applyAlignment="1">
      <alignment horizontal="center" vertical="center" wrapText="1"/>
    </xf>
    <xf numFmtId="165" fontId="16" fillId="0" borderId="11" xfId="3" applyNumberFormat="1" applyFont="1" applyFill="1" applyBorder="1" applyAlignment="1">
      <alignment horizontal="left" vertical="center" wrapText="1"/>
    </xf>
    <xf numFmtId="165" fontId="16" fillId="0" borderId="11" xfId="1" applyNumberFormat="1" applyFont="1" applyBorder="1" applyAlignment="1">
      <alignment horizontal="right" vertical="center" wrapText="1"/>
    </xf>
    <xf numFmtId="0" fontId="6" fillId="0" borderId="11" xfId="2" quotePrefix="1" applyFont="1" applyBorder="1" applyAlignment="1">
      <alignment horizontal="center" vertical="center" wrapText="1"/>
    </xf>
    <xf numFmtId="3" fontId="6" fillId="0" borderId="11" xfId="12" applyNumberFormat="1" applyFont="1" applyFill="1" applyBorder="1" applyAlignment="1">
      <alignment vertical="center" wrapText="1"/>
    </xf>
    <xf numFmtId="165" fontId="6" fillId="0" borderId="11" xfId="12" applyNumberFormat="1" applyFont="1" applyFill="1" applyBorder="1" applyAlignment="1">
      <alignment horizontal="right" wrapText="1"/>
    </xf>
    <xf numFmtId="165" fontId="6" fillId="0" borderId="11" xfId="1" applyNumberFormat="1" applyFont="1" applyBorder="1" applyAlignment="1">
      <alignment wrapText="1"/>
    </xf>
    <xf numFmtId="165" fontId="6" fillId="0" borderId="11" xfId="1" applyNumberFormat="1" applyFont="1" applyFill="1" applyBorder="1" applyAlignment="1">
      <alignment horizontal="right" wrapText="1"/>
    </xf>
    <xf numFmtId="0" fontId="6" fillId="0" borderId="11" xfId="0" applyFont="1" applyFill="1" applyBorder="1" applyAlignment="1">
      <alignment vertical="center" wrapText="1"/>
    </xf>
    <xf numFmtId="165" fontId="6" fillId="0" borderId="11" xfId="0" applyNumberFormat="1" applyFont="1" applyFill="1" applyBorder="1" applyAlignment="1">
      <alignment horizontal="right"/>
    </xf>
    <xf numFmtId="165" fontId="6" fillId="0" borderId="11" xfId="0" applyNumberFormat="1" applyFont="1" applyFill="1" applyBorder="1" applyAlignment="1">
      <alignment horizontal="right" wrapText="1"/>
    </xf>
    <xf numFmtId="165" fontId="6" fillId="0" borderId="11" xfId="1" applyNumberFormat="1" applyFont="1" applyFill="1" applyBorder="1" applyAlignment="1">
      <alignment wrapText="1"/>
    </xf>
    <xf numFmtId="165" fontId="16" fillId="0" borderId="11" xfId="1" applyNumberFormat="1" applyFont="1" applyFill="1" applyBorder="1" applyAlignment="1">
      <alignment wrapText="1"/>
    </xf>
    <xf numFmtId="165" fontId="6" fillId="0" borderId="11" xfId="3" applyNumberFormat="1" applyFont="1" applyFill="1" applyBorder="1" applyAlignment="1">
      <alignment horizontal="left" vertical="center" wrapText="1"/>
    </xf>
    <xf numFmtId="165" fontId="10" fillId="0" borderId="11" xfId="1" applyNumberFormat="1" applyFont="1" applyFill="1" applyBorder="1" applyAlignment="1">
      <alignment wrapText="1"/>
    </xf>
    <xf numFmtId="0" fontId="16" fillId="0" borderId="11" xfId="2" applyFont="1" applyBorder="1" applyAlignment="1">
      <alignment vertical="center" wrapText="1"/>
    </xf>
    <xf numFmtId="165" fontId="16" fillId="0" borderId="11" xfId="1" applyNumberFormat="1" applyFont="1" applyBorder="1" applyAlignment="1">
      <alignment vertical="center" wrapText="1"/>
    </xf>
    <xf numFmtId="167" fontId="6" fillId="0" borderId="11" xfId="1" applyNumberFormat="1" applyFont="1" applyBorder="1" applyAlignment="1">
      <alignment vertical="center" wrapText="1"/>
    </xf>
    <xf numFmtId="0" fontId="16" fillId="0" borderId="30" xfId="2" applyFont="1" applyBorder="1" applyAlignment="1">
      <alignment horizontal="center" vertical="center" wrapText="1"/>
    </xf>
    <xf numFmtId="0" fontId="16" fillId="0" borderId="30" xfId="2" applyFont="1" applyBorder="1" applyAlignment="1">
      <alignment vertical="center" wrapText="1"/>
    </xf>
    <xf numFmtId="165" fontId="6" fillId="0" borderId="30" xfId="1" applyNumberFormat="1" applyFont="1" applyBorder="1" applyAlignment="1">
      <alignment vertical="center" wrapText="1"/>
    </xf>
    <xf numFmtId="165" fontId="16" fillId="0" borderId="30" xfId="1" applyNumberFormat="1" applyFont="1" applyBorder="1" applyAlignment="1">
      <alignment vertical="center" wrapText="1"/>
    </xf>
    <xf numFmtId="167" fontId="6" fillId="0" borderId="30" xfId="1" applyNumberFormat="1" applyFont="1" applyBorder="1" applyAlignment="1">
      <alignment vertical="center" wrapText="1"/>
    </xf>
    <xf numFmtId="165" fontId="2" fillId="0" borderId="0" xfId="2" applyNumberFormat="1"/>
    <xf numFmtId="0" fontId="7" fillId="0" borderId="10" xfId="3" applyNumberFormat="1" applyFont="1" applyBorder="1" applyAlignment="1">
      <alignment horizontal="center" vertical="center" wrapText="1"/>
    </xf>
    <xf numFmtId="165" fontId="7" fillId="0" borderId="10" xfId="3" applyNumberFormat="1" applyFont="1" applyBorder="1" applyAlignment="1">
      <alignment horizontal="center" vertical="center" wrapText="1"/>
    </xf>
    <xf numFmtId="165" fontId="7" fillId="0" borderId="11" xfId="3" applyNumberFormat="1" applyFont="1" applyBorder="1" applyAlignment="1">
      <alignment horizontal="center" vertical="center" wrapText="1"/>
    </xf>
    <xf numFmtId="164" fontId="7" fillId="0" borderId="11" xfId="3" applyNumberFormat="1" applyFont="1" applyBorder="1" applyAlignment="1">
      <alignment horizontal="center" vertical="center" wrapText="1"/>
    </xf>
    <xf numFmtId="165" fontId="9" fillId="0" borderId="11" xfId="3" applyNumberFormat="1" applyFont="1" applyBorder="1" applyAlignment="1">
      <alignment horizontal="center" vertical="center" wrapText="1"/>
    </xf>
    <xf numFmtId="164" fontId="9" fillId="0" borderId="11" xfId="3" applyNumberFormat="1" applyFont="1" applyBorder="1" applyAlignment="1">
      <alignment horizontal="center" vertical="center" wrapText="1"/>
    </xf>
    <xf numFmtId="165" fontId="9" fillId="0" borderId="11" xfId="3" applyNumberFormat="1" applyFont="1" applyFill="1" applyBorder="1" applyAlignment="1">
      <alignment horizontal="center" vertical="center" wrapText="1"/>
    </xf>
    <xf numFmtId="0" fontId="6" fillId="0" borderId="11" xfId="0" applyFont="1" applyBorder="1" applyAlignment="1">
      <alignment vertical="center" wrapText="1"/>
    </xf>
    <xf numFmtId="165" fontId="9" fillId="0" borderId="11" xfId="3" applyNumberFormat="1" applyFont="1" applyBorder="1" applyAlignment="1">
      <alignment vertical="center" wrapText="1"/>
    </xf>
    <xf numFmtId="165" fontId="9" fillId="0" borderId="30" xfId="3" applyNumberFormat="1" applyFont="1" applyBorder="1" applyAlignment="1">
      <alignment horizontal="center" vertical="center" wrapText="1"/>
    </xf>
    <xf numFmtId="165" fontId="7" fillId="0" borderId="30" xfId="3" applyNumberFormat="1" applyFont="1" applyBorder="1" applyAlignment="1">
      <alignment vertical="center" wrapText="1"/>
    </xf>
    <xf numFmtId="164" fontId="9" fillId="0" borderId="30" xfId="3" applyNumberFormat="1" applyFont="1" applyBorder="1" applyAlignment="1">
      <alignment horizontal="center" vertical="center" wrapText="1"/>
    </xf>
    <xf numFmtId="165" fontId="16" fillId="0" borderId="10" xfId="3" applyNumberFormat="1" applyFont="1" applyFill="1" applyBorder="1" applyAlignment="1">
      <alignment horizontal="center" vertical="center" wrapText="1"/>
    </xf>
    <xf numFmtId="165" fontId="16" fillId="0" borderId="11" xfId="3" applyNumberFormat="1" applyFont="1" applyFill="1" applyBorder="1" applyAlignment="1">
      <alignment horizontal="center" vertical="center" wrapText="1"/>
    </xf>
    <xf numFmtId="167" fontId="16" fillId="0" borderId="11" xfId="3"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165" fontId="6" fillId="0" borderId="11" xfId="3" applyNumberFormat="1" applyFont="1" applyFill="1" applyBorder="1" applyAlignment="1">
      <alignment horizontal="center" vertical="center" wrapText="1"/>
    </xf>
    <xf numFmtId="167" fontId="6" fillId="0" borderId="11" xfId="3" applyNumberFormat="1" applyFont="1" applyFill="1" applyBorder="1" applyAlignment="1">
      <alignment horizontal="center" vertical="center" wrapText="1"/>
    </xf>
    <xf numFmtId="0" fontId="14" fillId="0" borderId="11" xfId="0" applyFont="1" applyFill="1" applyBorder="1" applyAlignment="1">
      <alignment vertical="center" wrapText="1"/>
    </xf>
    <xf numFmtId="0" fontId="6" fillId="0" borderId="11" xfId="2" applyFont="1" applyFill="1" applyBorder="1"/>
    <xf numFmtId="166" fontId="6" fillId="3" borderId="11" xfId="1" applyNumberFormat="1" applyFont="1" applyFill="1" applyBorder="1" applyAlignment="1">
      <alignment vertical="center" wrapText="1"/>
    </xf>
    <xf numFmtId="0" fontId="14" fillId="0" borderId="11" xfId="0" applyFont="1" applyFill="1" applyBorder="1" applyAlignment="1">
      <alignment horizontal="center" vertical="center" wrapText="1"/>
    </xf>
    <xf numFmtId="165" fontId="14" fillId="0" borderId="11" xfId="3" applyNumberFormat="1" applyFont="1" applyFill="1" applyBorder="1" applyAlignment="1">
      <alignment horizontal="center" vertical="center" wrapText="1"/>
    </xf>
    <xf numFmtId="0" fontId="16" fillId="0" borderId="30" xfId="2" applyFont="1" applyFill="1" applyBorder="1" applyAlignment="1">
      <alignment horizontal="center" vertical="center" wrapText="1"/>
    </xf>
    <xf numFmtId="0" fontId="16" fillId="0" borderId="30" xfId="2" applyFont="1" applyFill="1" applyBorder="1" applyAlignment="1">
      <alignment vertical="center" wrapText="1"/>
    </xf>
    <xf numFmtId="165" fontId="16" fillId="0" borderId="30" xfId="3" applyNumberFormat="1" applyFont="1" applyFill="1" applyBorder="1" applyAlignment="1">
      <alignment horizontal="center" vertical="center" wrapText="1"/>
    </xf>
    <xf numFmtId="167" fontId="16" fillId="0" borderId="30" xfId="3" applyNumberFormat="1" applyFont="1" applyFill="1" applyBorder="1" applyAlignment="1">
      <alignment horizontal="center" vertical="center" wrapText="1"/>
    </xf>
    <xf numFmtId="165" fontId="6" fillId="0" borderId="11" xfId="1" applyNumberFormat="1" applyFont="1" applyFill="1" applyBorder="1" applyAlignment="1">
      <alignment vertical="center"/>
    </xf>
    <xf numFmtId="176" fontId="16" fillId="0" borderId="10" xfId="7" applyNumberFormat="1" applyFont="1" applyFill="1" applyBorder="1" applyAlignment="1" applyProtection="1">
      <alignment horizontal="center" vertical="center" wrapText="1"/>
    </xf>
    <xf numFmtId="176" fontId="16" fillId="0" borderId="10" xfId="7" applyNumberFormat="1" applyFont="1" applyFill="1" applyBorder="1" applyAlignment="1">
      <alignment horizontal="center" vertical="center" wrapText="1"/>
    </xf>
    <xf numFmtId="176" fontId="16" fillId="0" borderId="11" xfId="7" applyNumberFormat="1" applyFont="1" applyFill="1" applyBorder="1" applyAlignment="1" applyProtection="1">
      <alignment horizontal="center" vertical="center"/>
    </xf>
    <xf numFmtId="176" fontId="16" fillId="0" borderId="11" xfId="7" applyNumberFormat="1" applyFont="1" applyFill="1" applyBorder="1" applyAlignment="1">
      <alignment horizontal="left" vertical="center"/>
    </xf>
    <xf numFmtId="181" fontId="16" fillId="0" borderId="11" xfId="7" applyNumberFormat="1" applyFont="1" applyFill="1" applyBorder="1" applyAlignment="1">
      <alignment horizontal="center" vertical="center"/>
    </xf>
    <xf numFmtId="164" fontId="16" fillId="0" borderId="11" xfId="1" applyFont="1" applyFill="1" applyBorder="1" applyAlignment="1">
      <alignment horizontal="center" vertical="center"/>
    </xf>
    <xf numFmtId="181" fontId="16" fillId="0" borderId="11" xfId="7" applyNumberFormat="1" applyFont="1" applyBorder="1" applyAlignment="1">
      <alignment horizontal="center" vertical="center"/>
    </xf>
    <xf numFmtId="176" fontId="6" fillId="0" borderId="11" xfId="7" applyNumberFormat="1" applyFont="1" applyBorder="1" applyAlignment="1">
      <alignment horizontal="center" vertical="center"/>
    </xf>
    <xf numFmtId="176" fontId="6" fillId="0" borderId="11" xfId="7" applyNumberFormat="1" applyFont="1" applyBorder="1" applyAlignment="1">
      <alignment horizontal="left" vertical="center"/>
    </xf>
    <xf numFmtId="176" fontId="14" fillId="0" borderId="11" xfId="7" quotePrefix="1" applyNumberFormat="1" applyFont="1" applyBorder="1" applyAlignment="1">
      <alignment horizontal="center" vertical="center"/>
    </xf>
    <xf numFmtId="176" fontId="14" fillId="0" borderId="11" xfId="7" applyNumberFormat="1" applyFont="1" applyBorder="1" applyAlignment="1">
      <alignment horizontal="left" vertical="center"/>
    </xf>
    <xf numFmtId="181" fontId="14" fillId="0" borderId="11" xfId="7" applyNumberFormat="1" applyFont="1" applyBorder="1" applyAlignment="1">
      <alignment horizontal="center" vertical="center"/>
    </xf>
    <xf numFmtId="181" fontId="14" fillId="0" borderId="11" xfId="7" applyNumberFormat="1" applyFont="1" applyBorder="1"/>
    <xf numFmtId="181" fontId="6" fillId="0" borderId="11" xfId="7" applyNumberFormat="1" applyFont="1" applyBorder="1" applyAlignment="1">
      <alignment horizontal="center" vertical="center"/>
    </xf>
    <xf numFmtId="180" fontId="14" fillId="0" borderId="11" xfId="7" applyNumberFormat="1" applyFont="1" applyBorder="1"/>
    <xf numFmtId="176" fontId="6" fillId="0" borderId="30" xfId="7" applyNumberFormat="1" applyFont="1" applyBorder="1" applyAlignment="1">
      <alignment horizontal="center" vertical="center"/>
    </xf>
    <xf numFmtId="176" fontId="6" fillId="0" borderId="30" xfId="7" applyNumberFormat="1" applyFont="1" applyBorder="1" applyAlignment="1">
      <alignment horizontal="left" vertical="center"/>
    </xf>
    <xf numFmtId="180" fontId="14" fillId="0" borderId="30" xfId="7" applyNumberFormat="1" applyFont="1" applyBorder="1"/>
    <xf numFmtId="181" fontId="16" fillId="0" borderId="30" xfId="7" applyNumberFormat="1" applyFont="1" applyBorder="1" applyAlignment="1">
      <alignment horizontal="center" vertical="center"/>
    </xf>
    <xf numFmtId="165" fontId="16" fillId="0" borderId="0" xfId="1" applyNumberFormat="1" applyFont="1" applyFill="1"/>
    <xf numFmtId="0" fontId="21" fillId="0" borderId="10" xfId="4" applyFont="1" applyFill="1" applyBorder="1" applyAlignment="1">
      <alignment horizontal="center"/>
    </xf>
    <xf numFmtId="0" fontId="22" fillId="0" borderId="11" xfId="4" applyFont="1" applyFill="1" applyBorder="1" applyAlignment="1">
      <alignment horizontal="center"/>
    </xf>
    <xf numFmtId="0" fontId="22" fillId="0" borderId="11" xfId="4" applyFont="1" applyFill="1" applyBorder="1"/>
    <xf numFmtId="165" fontId="22" fillId="0" borderId="11" xfId="3" applyNumberFormat="1" applyFont="1" applyFill="1" applyBorder="1"/>
    <xf numFmtId="165" fontId="22" fillId="0" borderId="11" xfId="4" applyNumberFormat="1" applyFont="1" applyFill="1" applyBorder="1"/>
    <xf numFmtId="0" fontId="22" fillId="0" borderId="11" xfId="4" applyNumberFormat="1" applyFont="1" applyFill="1" applyBorder="1"/>
    <xf numFmtId="0" fontId="21" fillId="0" borderId="11" xfId="4" applyFont="1" applyFill="1" applyBorder="1" applyAlignment="1">
      <alignment horizontal="center"/>
    </xf>
    <xf numFmtId="165" fontId="21" fillId="0" borderId="11" xfId="3" applyNumberFormat="1" applyFont="1" applyFill="1" applyBorder="1"/>
    <xf numFmtId="165" fontId="21" fillId="0" borderId="11" xfId="4" applyNumberFormat="1" applyFont="1" applyFill="1" applyBorder="1"/>
    <xf numFmtId="0" fontId="21" fillId="0" borderId="11" xfId="4" applyNumberFormat="1" applyFont="1" applyFill="1" applyBorder="1"/>
    <xf numFmtId="0" fontId="21" fillId="0" borderId="11" xfId="4" applyFont="1" applyFill="1" applyBorder="1"/>
    <xf numFmtId="165" fontId="21" fillId="0" borderId="11" xfId="5" applyNumberFormat="1" applyFont="1" applyFill="1" applyBorder="1"/>
    <xf numFmtId="0" fontId="21" fillId="0" borderId="30" xfId="4" applyFont="1" applyFill="1" applyBorder="1" applyAlignment="1">
      <alignment horizontal="center"/>
    </xf>
    <xf numFmtId="165" fontId="21" fillId="0" borderId="30" xfId="3" applyNumberFormat="1" applyFont="1" applyFill="1" applyBorder="1"/>
    <xf numFmtId="165" fontId="21" fillId="0" borderId="30" xfId="5" applyNumberFormat="1" applyFont="1" applyFill="1" applyBorder="1"/>
    <xf numFmtId="165" fontId="21" fillId="0" borderId="30" xfId="4" applyNumberFormat="1" applyFont="1" applyFill="1" applyBorder="1"/>
    <xf numFmtId="0" fontId="21" fillId="0" borderId="30" xfId="4" applyNumberFormat="1" applyFont="1" applyFill="1" applyBorder="1"/>
    <xf numFmtId="0" fontId="21" fillId="0" borderId="30" xfId="4" applyFont="1" applyFill="1" applyBorder="1"/>
    <xf numFmtId="165" fontId="16" fillId="0" borderId="11" xfId="1" applyNumberFormat="1" applyFont="1" applyFill="1" applyBorder="1" applyAlignment="1">
      <alignment horizontal="center"/>
    </xf>
    <xf numFmtId="165" fontId="6" fillId="0" borderId="11" xfId="3" applyNumberFormat="1" applyFont="1" applyFill="1" applyBorder="1"/>
    <xf numFmtId="165" fontId="6" fillId="0" borderId="11" xfId="1" applyNumberFormat="1" applyFont="1" applyFill="1" applyBorder="1"/>
    <xf numFmtId="165" fontId="6" fillId="0" borderId="30" xfId="3" applyNumberFormat="1" applyFont="1" applyFill="1" applyBorder="1"/>
    <xf numFmtId="165" fontId="6" fillId="0" borderId="30" xfId="1" applyNumberFormat="1" applyFont="1" applyFill="1" applyBorder="1"/>
    <xf numFmtId="0" fontId="41" fillId="0" borderId="10" xfId="0" applyFont="1" applyBorder="1" applyAlignment="1">
      <alignment horizontal="center" vertical="center" wrapText="1"/>
    </xf>
    <xf numFmtId="0" fontId="41" fillId="0" borderId="10" xfId="0" applyFont="1" applyFill="1" applyBorder="1" applyAlignment="1">
      <alignment horizontal="center" vertical="center" wrapText="1"/>
    </xf>
    <xf numFmtId="0" fontId="26" fillId="0" borderId="11" xfId="0" applyFont="1" applyBorder="1" applyAlignment="1">
      <alignment vertical="center" wrapText="1"/>
    </xf>
    <xf numFmtId="165" fontId="26" fillId="0" borderId="11" xfId="3" applyNumberFormat="1" applyFont="1" applyBorder="1" applyAlignment="1">
      <alignment horizontal="center" vertical="center" wrapText="1"/>
    </xf>
    <xf numFmtId="165" fontId="26" fillId="0" borderId="11" xfId="3" applyNumberFormat="1" applyFont="1" applyFill="1" applyBorder="1" applyAlignment="1">
      <alignment horizontal="center" vertical="center" wrapText="1"/>
    </xf>
    <xf numFmtId="167" fontId="26" fillId="0" borderId="11" xfId="3" applyNumberFormat="1" applyFont="1" applyBorder="1" applyAlignment="1">
      <alignment horizontal="center" vertical="center" wrapText="1"/>
    </xf>
    <xf numFmtId="0" fontId="32" fillId="0" borderId="11" xfId="0" applyFont="1" applyBorder="1" applyAlignment="1">
      <alignment horizontal="center" vertical="center" wrapText="1"/>
    </xf>
    <xf numFmtId="165" fontId="32" fillId="0" borderId="11" xfId="3" applyNumberFormat="1" applyFont="1" applyBorder="1" applyAlignment="1">
      <alignment horizontal="center" vertical="center" wrapText="1"/>
    </xf>
    <xf numFmtId="165" fontId="32" fillId="0" borderId="11" xfId="3" applyNumberFormat="1" applyFont="1" applyFill="1" applyBorder="1" applyAlignment="1">
      <alignment horizontal="center" vertical="center" wrapText="1"/>
    </xf>
    <xf numFmtId="167" fontId="32" fillId="0" borderId="11" xfId="3" applyNumberFormat="1" applyFont="1" applyBorder="1" applyAlignment="1">
      <alignment horizontal="center" vertical="center" wrapText="1"/>
    </xf>
    <xf numFmtId="0" fontId="32" fillId="0" borderId="11" xfId="0" applyFont="1" applyFill="1" applyBorder="1" applyAlignment="1">
      <alignment horizontal="center" vertical="center" wrapText="1"/>
    </xf>
    <xf numFmtId="167" fontId="32" fillId="0" borderId="11" xfId="3" applyNumberFormat="1" applyFont="1" applyFill="1" applyBorder="1" applyAlignment="1">
      <alignment horizontal="center" vertical="center" wrapText="1"/>
    </xf>
    <xf numFmtId="0" fontId="32" fillId="0" borderId="30" xfId="0" applyFont="1" applyBorder="1" applyAlignment="1">
      <alignment horizontal="center" vertical="center" wrapText="1"/>
    </xf>
    <xf numFmtId="165" fontId="32" fillId="0" borderId="30" xfId="3" applyNumberFormat="1" applyFont="1" applyBorder="1" applyAlignment="1">
      <alignment horizontal="center" vertical="center" wrapText="1"/>
    </xf>
    <xf numFmtId="165" fontId="32" fillId="0" borderId="30" xfId="3" applyNumberFormat="1" applyFont="1" applyFill="1" applyBorder="1" applyAlignment="1">
      <alignment horizontal="center" vertical="center" wrapText="1"/>
    </xf>
    <xf numFmtId="167" fontId="32" fillId="0" borderId="30" xfId="3" applyNumberFormat="1" applyFont="1" applyBorder="1" applyAlignment="1">
      <alignment horizontal="center" vertical="center" wrapText="1"/>
    </xf>
    <xf numFmtId="165" fontId="35" fillId="0" borderId="0" xfId="1" applyNumberFormat="1" applyFont="1"/>
    <xf numFmtId="0" fontId="22" fillId="0" borderId="10" xfId="6" applyFont="1" applyBorder="1" applyAlignment="1">
      <alignment horizontal="center" vertical="center" wrapText="1"/>
    </xf>
    <xf numFmtId="165" fontId="22" fillId="0" borderId="10" xfId="1" applyNumberFormat="1" applyFont="1" applyBorder="1" applyAlignment="1">
      <alignment horizontal="center" vertical="center" wrapText="1"/>
    </xf>
    <xf numFmtId="0" fontId="22" fillId="0" borderId="11" xfId="6" applyFont="1" applyBorder="1" applyAlignment="1">
      <alignment horizontal="center" vertical="center" wrapText="1"/>
    </xf>
    <xf numFmtId="165" fontId="22" fillId="0" borderId="11" xfId="1" applyNumberFormat="1" applyFont="1" applyBorder="1" applyAlignment="1">
      <alignment horizontal="center" vertical="center" wrapText="1"/>
    </xf>
    <xf numFmtId="164" fontId="22" fillId="0" borderId="11" xfId="1" applyFont="1" applyBorder="1" applyAlignment="1">
      <alignment horizontal="center" vertical="center" wrapText="1"/>
    </xf>
    <xf numFmtId="10" fontId="22" fillId="0" borderId="11" xfId="1" applyNumberFormat="1" applyFont="1" applyBorder="1" applyAlignment="1">
      <alignment horizontal="right" vertical="center" wrapText="1"/>
    </xf>
    <xf numFmtId="0" fontId="22" fillId="0" borderId="11" xfId="6" applyFont="1" applyBorder="1" applyAlignment="1">
      <alignment horizontal="left" vertical="center" wrapText="1"/>
    </xf>
    <xf numFmtId="165" fontId="22" fillId="3" borderId="11" xfId="1" applyNumberFormat="1" applyFont="1" applyFill="1" applyBorder="1" applyAlignment="1" applyProtection="1">
      <alignment horizontal="right" vertical="center" wrapText="1" shrinkToFit="1"/>
      <protection locked="0"/>
    </xf>
    <xf numFmtId="165" fontId="21" fillId="3" borderId="11" xfId="21" quotePrefix="1" applyNumberFormat="1" applyFont="1" applyFill="1" applyBorder="1" applyAlignment="1" applyProtection="1">
      <alignment vertical="center" wrapText="1"/>
      <protection locked="0"/>
    </xf>
    <xf numFmtId="165" fontId="21" fillId="3" borderId="11" xfId="21" applyNumberFormat="1" applyFont="1" applyFill="1" applyBorder="1" applyAlignment="1" applyProtection="1">
      <alignment horizontal="left" vertical="center" wrapText="1" shrinkToFit="1"/>
      <protection locked="0"/>
    </xf>
    <xf numFmtId="165" fontId="21" fillId="3" borderId="11" xfId="1" applyNumberFormat="1" applyFont="1" applyFill="1" applyBorder="1" applyAlignment="1" applyProtection="1">
      <alignment horizontal="right" vertical="center" wrapText="1" shrinkToFit="1"/>
      <protection locked="0"/>
    </xf>
    <xf numFmtId="164" fontId="21" fillId="0" borderId="11" xfId="1" applyFont="1" applyBorder="1" applyAlignment="1">
      <alignment horizontal="center" vertical="center" wrapText="1"/>
    </xf>
    <xf numFmtId="10" fontId="21" fillId="0" borderId="11" xfId="1" applyNumberFormat="1" applyFont="1" applyBorder="1" applyAlignment="1">
      <alignment horizontal="right" vertical="center" wrapText="1"/>
    </xf>
    <xf numFmtId="0" fontId="21" fillId="3" borderId="11" xfId="0" quotePrefix="1" applyFont="1" applyFill="1" applyBorder="1" applyAlignment="1" applyProtection="1">
      <alignment horizontal="center" vertical="center" wrapText="1"/>
      <protection locked="0"/>
    </xf>
    <xf numFmtId="0" fontId="21" fillId="3" borderId="11" xfId="0" applyFont="1" applyFill="1" applyBorder="1" applyAlignment="1" applyProtection="1">
      <alignment vertical="center" wrapText="1"/>
      <protection locked="0"/>
    </xf>
    <xf numFmtId="0" fontId="21" fillId="3" borderId="11" xfId="17" applyFont="1" applyFill="1" applyBorder="1" applyAlignment="1">
      <alignment horizontal="left" vertical="center" wrapText="1"/>
    </xf>
    <xf numFmtId="186" fontId="22" fillId="3" borderId="11" xfId="21" quotePrefix="1" applyNumberFormat="1" applyFont="1" applyFill="1" applyBorder="1" applyAlignment="1" applyProtection="1">
      <alignment horizontal="center" vertical="center"/>
      <protection locked="0"/>
    </xf>
    <xf numFmtId="186" fontId="22" fillId="3" borderId="11" xfId="21" applyNumberFormat="1" applyFont="1" applyFill="1" applyBorder="1" applyAlignment="1" applyProtection="1">
      <alignment vertical="center" wrapText="1"/>
      <protection locked="0"/>
    </xf>
    <xf numFmtId="165" fontId="22" fillId="3" borderId="11" xfId="1" applyNumberFormat="1" applyFont="1" applyFill="1" applyBorder="1" applyAlignment="1" applyProtection="1">
      <alignment horizontal="right" vertical="center" wrapText="1"/>
      <protection locked="0"/>
    </xf>
    <xf numFmtId="186" fontId="21" fillId="3" borderId="11" xfId="21" quotePrefix="1" applyNumberFormat="1" applyFont="1" applyFill="1" applyBorder="1" applyAlignment="1" applyProtection="1">
      <alignment horizontal="center" vertical="center"/>
      <protection locked="0"/>
    </xf>
    <xf numFmtId="0" fontId="21" fillId="3" borderId="11" xfId="16" applyFont="1" applyFill="1" applyBorder="1" applyAlignment="1">
      <alignment horizontal="left" vertical="center" wrapText="1"/>
    </xf>
    <xf numFmtId="165" fontId="22" fillId="3" borderId="11" xfId="26" applyNumberFormat="1" applyFont="1" applyFill="1" applyBorder="1" applyAlignment="1" applyProtection="1">
      <alignment horizontal="right" vertical="center" wrapText="1"/>
      <protection locked="0"/>
    </xf>
    <xf numFmtId="186" fontId="21" fillId="3" borderId="11" xfId="21" applyNumberFormat="1" applyFont="1" applyFill="1" applyBorder="1" applyAlignment="1" applyProtection="1">
      <alignment vertical="center" wrapText="1"/>
      <protection locked="0"/>
    </xf>
    <xf numFmtId="165" fontId="21" fillId="3" borderId="11" xfId="1" applyNumberFormat="1" applyFont="1" applyFill="1" applyBorder="1" applyAlignment="1" applyProtection="1">
      <alignment horizontal="right" vertical="center" wrapText="1"/>
      <protection locked="0"/>
    </xf>
    <xf numFmtId="0" fontId="21" fillId="3" borderId="11" xfId="23" applyFont="1" applyFill="1" applyBorder="1" applyAlignment="1">
      <alignment horizontal="left" vertical="center" wrapText="1"/>
    </xf>
    <xf numFmtId="0" fontId="21" fillId="3" borderId="30" xfId="0" quotePrefix="1" applyFont="1" applyFill="1" applyBorder="1" applyAlignment="1" applyProtection="1">
      <alignment horizontal="center" vertical="center" wrapText="1"/>
      <protection locked="0"/>
    </xf>
    <xf numFmtId="0" fontId="21" fillId="3" borderId="30" xfId="0" applyFont="1" applyFill="1" applyBorder="1" applyAlignment="1" applyProtection="1">
      <alignment vertical="center" wrapText="1"/>
      <protection locked="0"/>
    </xf>
    <xf numFmtId="165" fontId="21" fillId="3" borderId="30" xfId="1" applyNumberFormat="1" applyFont="1" applyFill="1" applyBorder="1" applyAlignment="1" applyProtection="1">
      <alignment horizontal="right" vertical="center" wrapText="1" shrinkToFit="1"/>
      <protection locked="0"/>
    </xf>
    <xf numFmtId="165" fontId="21" fillId="3" borderId="10" xfId="1" applyNumberFormat="1" applyFont="1" applyFill="1" applyBorder="1" applyAlignment="1">
      <alignment horizontal="center" vertical="center" wrapText="1"/>
    </xf>
    <xf numFmtId="165" fontId="22" fillId="3" borderId="11" xfId="1" applyNumberFormat="1" applyFont="1" applyFill="1" applyBorder="1" applyAlignment="1">
      <alignment horizontal="center" vertical="center" wrapText="1"/>
    </xf>
    <xf numFmtId="164" fontId="22" fillId="3" borderId="11" xfId="1" applyNumberFormat="1" applyFont="1" applyFill="1" applyBorder="1" applyAlignment="1">
      <alignment horizontal="center" vertical="center" wrapText="1"/>
    </xf>
    <xf numFmtId="3" fontId="24" fillId="3" borderId="11" xfId="27" quotePrefix="1" applyNumberFormat="1" applyFont="1" applyFill="1" applyBorder="1" applyAlignment="1">
      <alignment horizontal="center" vertical="center" wrapText="1"/>
    </xf>
    <xf numFmtId="3" fontId="24" fillId="3" borderId="11" xfId="27" applyNumberFormat="1" applyFont="1" applyFill="1" applyBorder="1" applyAlignment="1">
      <alignment horizontal="left" vertical="center" wrapText="1"/>
    </xf>
    <xf numFmtId="3" fontId="24" fillId="3" borderId="11" xfId="27" quotePrefix="1" applyNumberFormat="1" applyFont="1" applyFill="1" applyBorder="1" applyAlignment="1">
      <alignment horizontal="left" vertical="center" wrapText="1"/>
    </xf>
    <xf numFmtId="164" fontId="21" fillId="3" borderId="11" xfId="1" applyNumberFormat="1" applyFont="1" applyFill="1" applyBorder="1" applyAlignment="1">
      <alignment horizontal="center" vertical="center" wrapText="1"/>
    </xf>
    <xf numFmtId="3" fontId="27" fillId="3" borderId="11" xfId="27" quotePrefix="1" applyNumberFormat="1" applyFont="1" applyFill="1" applyBorder="1" applyAlignment="1">
      <alignment horizontal="center" vertical="center" wrapText="1"/>
    </xf>
    <xf numFmtId="3" fontId="27" fillId="3" borderId="11" xfId="27" quotePrefix="1" applyNumberFormat="1" applyFont="1" applyFill="1" applyBorder="1" applyAlignment="1">
      <alignment horizontal="left" vertical="center" wrapText="1"/>
    </xf>
    <xf numFmtId="165" fontId="21" fillId="3" borderId="11" xfId="1" applyNumberFormat="1" applyFont="1" applyFill="1" applyBorder="1" applyAlignment="1">
      <alignment horizontal="center" vertical="center" wrapText="1"/>
    </xf>
    <xf numFmtId="3" fontId="22" fillId="3" borderId="11" xfId="27" quotePrefix="1" applyNumberFormat="1" applyFont="1" applyFill="1" applyBorder="1" applyAlignment="1">
      <alignment horizontal="center" vertical="center" wrapText="1"/>
    </xf>
    <xf numFmtId="3" fontId="22" fillId="3" borderId="11" xfId="27" applyNumberFormat="1" applyFont="1" applyFill="1" applyBorder="1" applyAlignment="1">
      <alignment horizontal="left" vertical="center" wrapText="1"/>
    </xf>
    <xf numFmtId="3" fontId="21" fillId="3" borderId="11" xfId="27" quotePrefix="1" applyNumberFormat="1" applyFont="1" applyFill="1" applyBorder="1" applyAlignment="1">
      <alignment horizontal="center" vertical="center" wrapText="1"/>
    </xf>
    <xf numFmtId="3" fontId="24" fillId="3" borderId="11" xfId="27" applyNumberFormat="1" applyFont="1" applyFill="1" applyBorder="1" applyAlignment="1">
      <alignment horizontal="center" vertical="center" wrapText="1"/>
    </xf>
    <xf numFmtId="0" fontId="24" fillId="3" borderId="11" xfId="19" quotePrefix="1" applyFont="1" applyFill="1" applyBorder="1" applyAlignment="1">
      <alignment horizontal="left" vertical="center" wrapText="1"/>
    </xf>
    <xf numFmtId="3" fontId="27" fillId="3" borderId="11" xfId="27" applyNumberFormat="1" applyFont="1" applyFill="1" applyBorder="1" applyAlignment="1">
      <alignment horizontal="center" vertical="center" wrapText="1"/>
    </xf>
    <xf numFmtId="165" fontId="21" fillId="3" borderId="30" xfId="1" applyNumberFormat="1" applyFont="1" applyFill="1" applyBorder="1" applyAlignment="1">
      <alignment horizontal="center" vertical="center" wrapText="1"/>
    </xf>
    <xf numFmtId="0" fontId="24" fillId="5" borderId="11" xfId="0" applyFont="1" applyFill="1" applyBorder="1" applyAlignment="1">
      <alignment horizontal="center" vertical="center" wrapText="1"/>
    </xf>
    <xf numFmtId="0" fontId="24" fillId="5" borderId="11" xfId="0" applyFont="1" applyFill="1" applyBorder="1" applyAlignment="1">
      <alignment horizontal="left" vertical="center" wrapText="1"/>
    </xf>
    <xf numFmtId="1" fontId="27" fillId="0" borderId="11" xfId="27" quotePrefix="1" applyNumberFormat="1" applyFont="1" applyBorder="1" applyAlignment="1">
      <alignment horizontal="left" vertical="center" wrapText="1"/>
    </xf>
    <xf numFmtId="1" fontId="27" fillId="3" borderId="11" xfId="27" quotePrefix="1" applyNumberFormat="1" applyFont="1" applyFill="1" applyBorder="1" applyAlignment="1">
      <alignment horizontal="left" vertical="center" wrapText="1"/>
    </xf>
    <xf numFmtId="1" fontId="24" fillId="0" borderId="11" xfId="27" quotePrefix="1" applyNumberFormat="1" applyFont="1" applyBorder="1" applyAlignment="1">
      <alignment horizontal="left" vertical="center" wrapText="1"/>
    </xf>
    <xf numFmtId="1" fontId="27" fillId="0" borderId="30" xfId="27" quotePrefix="1" applyNumberFormat="1" applyFont="1" applyBorder="1" applyAlignment="1">
      <alignment horizontal="left" vertical="center" wrapText="1"/>
    </xf>
    <xf numFmtId="1" fontId="27" fillId="0" borderId="30" xfId="27" quotePrefix="1" applyNumberFormat="1" applyFont="1" applyBorder="1" applyAlignment="1">
      <alignment horizontal="center" vertical="center" wrapText="1"/>
    </xf>
    <xf numFmtId="0" fontId="20" fillId="0" borderId="10" xfId="4" applyFont="1" applyFill="1" applyBorder="1" applyAlignment="1">
      <alignment horizontal="center"/>
    </xf>
    <xf numFmtId="0" fontId="16" fillId="0" borderId="11" xfId="4" applyFont="1" applyFill="1" applyBorder="1" applyAlignment="1">
      <alignment horizontal="center"/>
    </xf>
    <xf numFmtId="167" fontId="16" fillId="0" borderId="11" xfId="1" applyNumberFormat="1" applyFont="1" applyFill="1" applyBorder="1"/>
    <xf numFmtId="3" fontId="6" fillId="0" borderId="11" xfId="0" applyNumberFormat="1" applyFont="1" applyFill="1" applyBorder="1" applyAlignment="1">
      <alignment horizontal="center" vertical="center"/>
    </xf>
    <xf numFmtId="171" fontId="6" fillId="0" borderId="11" xfId="0" applyNumberFormat="1" applyFont="1" applyFill="1" applyBorder="1" applyAlignment="1">
      <alignment horizontal="left" vertical="center" wrapText="1"/>
    </xf>
    <xf numFmtId="167" fontId="6" fillId="0" borderId="11" xfId="1" applyNumberFormat="1" applyFont="1" applyFill="1" applyBorder="1"/>
    <xf numFmtId="0" fontId="46" fillId="0" borderId="11" xfId="0" applyFont="1" applyBorder="1"/>
    <xf numFmtId="3" fontId="6" fillId="0" borderId="30" xfId="0" applyNumberFormat="1" applyFont="1" applyFill="1" applyBorder="1" applyAlignment="1">
      <alignment horizontal="center" vertical="center"/>
    </xf>
    <xf numFmtId="165" fontId="6" fillId="0" borderId="30" xfId="1" applyNumberFormat="1" applyFont="1" applyFill="1" applyBorder="1" applyAlignment="1">
      <alignment wrapText="1"/>
    </xf>
    <xf numFmtId="165" fontId="6" fillId="0" borderId="30" xfId="1" applyNumberFormat="1" applyFont="1" applyFill="1" applyBorder="1" applyAlignment="1">
      <alignment vertical="center"/>
    </xf>
    <xf numFmtId="167" fontId="6" fillId="0" borderId="30" xfId="1" applyNumberFormat="1" applyFont="1" applyFill="1" applyBorder="1"/>
    <xf numFmtId="0" fontId="16" fillId="0" borderId="0" xfId="0" applyFont="1" applyAlignment="1">
      <alignment horizontal="center"/>
    </xf>
    <xf numFmtId="0" fontId="14" fillId="0" borderId="0" xfId="0" applyFont="1" applyAlignment="1">
      <alignment horizontal="center"/>
    </xf>
    <xf numFmtId="0" fontId="7" fillId="0" borderId="0" xfId="2" applyFont="1" applyAlignment="1">
      <alignment horizontal="center"/>
    </xf>
    <xf numFmtId="0" fontId="3" fillId="0" borderId="0" xfId="2" applyFont="1" applyAlignment="1">
      <alignment horizontal="center"/>
    </xf>
    <xf numFmtId="0" fontId="12" fillId="0" borderId="2" xfId="2" applyFont="1" applyBorder="1" applyAlignment="1">
      <alignment horizontal="left" vertical="center" wrapText="1"/>
    </xf>
    <xf numFmtId="0" fontId="7" fillId="0" borderId="0" xfId="2" applyFont="1" applyAlignment="1">
      <alignment horizontal="center" vertical="center" wrapText="1"/>
    </xf>
    <xf numFmtId="0" fontId="8" fillId="0" borderId="0" xfId="2" applyFont="1" applyAlignment="1">
      <alignment horizontal="center" vertical="center" wrapText="1"/>
    </xf>
    <xf numFmtId="0" fontId="7" fillId="0" borderId="1" xfId="2" applyFont="1" applyBorder="1" applyAlignment="1">
      <alignment horizontal="center" vertical="center" wrapText="1"/>
    </xf>
    <xf numFmtId="165" fontId="7" fillId="0" borderId="1" xfId="1" applyNumberFormat="1" applyFont="1" applyBorder="1" applyAlignment="1">
      <alignment horizontal="center" vertical="center" wrapText="1"/>
    </xf>
    <xf numFmtId="166" fontId="7" fillId="0" borderId="1" xfId="1" applyNumberFormat="1" applyFont="1" applyBorder="1" applyAlignment="1">
      <alignment horizontal="center" vertical="center" wrapText="1"/>
    </xf>
    <xf numFmtId="164" fontId="7" fillId="0" borderId="1" xfId="1" applyFont="1" applyBorder="1" applyAlignment="1">
      <alignment horizontal="center" vertical="center" wrapText="1"/>
    </xf>
    <xf numFmtId="0" fontId="8" fillId="0" borderId="0" xfId="2" applyFont="1" applyAlignment="1">
      <alignment horizontal="left" vertical="center" wrapText="1"/>
    </xf>
    <xf numFmtId="0" fontId="16" fillId="0" borderId="0" xfId="2" applyFont="1" applyFill="1" applyAlignment="1">
      <alignment horizontal="center" vertical="center" wrapText="1"/>
    </xf>
    <xf numFmtId="0" fontId="14" fillId="0" borderId="0" xfId="2" applyFont="1" applyFill="1" applyAlignment="1">
      <alignment horizontal="center" vertical="center" wrapText="1"/>
    </xf>
    <xf numFmtId="0" fontId="20" fillId="0" borderId="0" xfId="2" applyFont="1" applyFill="1" applyBorder="1" applyAlignment="1">
      <alignment horizontal="left" vertical="center" wrapText="1"/>
    </xf>
    <xf numFmtId="0" fontId="4" fillId="0" borderId="0" xfId="2" applyFont="1" applyFill="1" applyAlignment="1">
      <alignment horizontal="center"/>
    </xf>
    <xf numFmtId="165" fontId="7" fillId="0" borderId="1" xfId="3" applyNumberFormat="1" applyFont="1" applyBorder="1" applyAlignment="1">
      <alignment horizontal="center" vertical="center" wrapText="1"/>
    </xf>
    <xf numFmtId="0" fontId="16" fillId="0" borderId="0" xfId="2" applyFont="1" applyFill="1" applyAlignment="1">
      <alignment horizontal="center"/>
    </xf>
    <xf numFmtId="0" fontId="20" fillId="0" borderId="2" xfId="2" applyFont="1" applyFill="1" applyBorder="1" applyAlignment="1">
      <alignment horizontal="left" vertical="center" wrapText="1"/>
    </xf>
    <xf numFmtId="0" fontId="16" fillId="0" borderId="1" xfId="2" applyFont="1" applyFill="1" applyBorder="1" applyAlignment="1">
      <alignment horizontal="center" vertical="center" wrapText="1"/>
    </xf>
    <xf numFmtId="165" fontId="16" fillId="0" borderId="1" xfId="3" applyNumberFormat="1" applyFont="1" applyFill="1" applyBorder="1" applyAlignment="1">
      <alignment horizontal="center" vertical="center" wrapText="1"/>
    </xf>
    <xf numFmtId="0" fontId="16" fillId="0" borderId="0" xfId="4" applyFont="1" applyFill="1" applyAlignment="1">
      <alignment horizontal="center"/>
    </xf>
    <xf numFmtId="0" fontId="14" fillId="0" borderId="0" xfId="4" applyFont="1" applyFill="1" applyAlignment="1">
      <alignment horizontal="center"/>
    </xf>
    <xf numFmtId="183" fontId="6" fillId="0" borderId="0" xfId="1" applyNumberFormat="1" applyFont="1" applyFill="1" applyBorder="1" applyAlignment="1">
      <alignment horizontal="center"/>
    </xf>
    <xf numFmtId="164" fontId="6" fillId="0" borderId="0" xfId="1" applyFont="1" applyFill="1" applyBorder="1" applyAlignment="1">
      <alignment horizontal="center"/>
    </xf>
    <xf numFmtId="165" fontId="14" fillId="0" borderId="0" xfId="5" applyNumberFormat="1" applyFont="1" applyFill="1" applyBorder="1" applyAlignment="1">
      <alignment horizontal="right"/>
    </xf>
    <xf numFmtId="0" fontId="16" fillId="0" borderId="1" xfId="4" applyFont="1" applyFill="1" applyBorder="1" applyAlignment="1">
      <alignment horizontal="center" vertical="center" wrapText="1"/>
    </xf>
    <xf numFmtId="165" fontId="16" fillId="0" borderId="1" xfId="5" applyNumberFormat="1" applyFont="1" applyFill="1" applyBorder="1" applyAlignment="1">
      <alignment horizontal="center" vertical="center" wrapText="1"/>
    </xf>
    <xf numFmtId="0" fontId="6" fillId="0" borderId="1" xfId="4" applyFont="1" applyFill="1" applyBorder="1" applyAlignment="1">
      <alignment horizontal="center" vertical="center" wrapText="1"/>
    </xf>
    <xf numFmtId="0" fontId="26" fillId="0" borderId="0" xfId="0" applyFont="1" applyAlignment="1">
      <alignment horizontal="center" vertical="center"/>
    </xf>
    <xf numFmtId="0" fontId="26" fillId="0" borderId="0" xfId="0" applyFont="1" applyAlignment="1">
      <alignment horizontal="center" vertical="center" wrapText="1"/>
    </xf>
    <xf numFmtId="0" fontId="37" fillId="0" borderId="0" xfId="0" applyFont="1" applyAlignment="1">
      <alignment horizontal="center" vertical="center" wrapText="1"/>
    </xf>
    <xf numFmtId="0" fontId="26" fillId="0" borderId="1"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37" fillId="0" borderId="6" xfId="0" applyFont="1" applyBorder="1" applyAlignment="1">
      <alignment horizontal="right" vertical="center"/>
    </xf>
    <xf numFmtId="0" fontId="26" fillId="0" borderId="0" xfId="0" applyFont="1" applyAlignment="1">
      <alignment horizontal="center"/>
    </xf>
    <xf numFmtId="0" fontId="26" fillId="0" borderId="1"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2" fillId="0" borderId="8" xfId="4" applyFont="1" applyFill="1" applyBorder="1" applyAlignment="1">
      <alignment horizontal="center" vertical="center" wrapText="1"/>
    </xf>
    <xf numFmtId="0" fontId="22" fillId="0" borderId="9" xfId="4" applyFont="1" applyFill="1" applyBorder="1" applyAlignment="1">
      <alignment horizontal="center" vertical="center" wrapText="1"/>
    </xf>
    <xf numFmtId="165" fontId="22" fillId="0" borderId="1" xfId="5" applyNumberFormat="1" applyFont="1" applyFill="1" applyBorder="1" applyAlignment="1">
      <alignment horizontal="center" vertical="center" wrapText="1"/>
    </xf>
    <xf numFmtId="165" fontId="22" fillId="0" borderId="3" xfId="5" applyNumberFormat="1" applyFont="1" applyFill="1" applyBorder="1" applyAlignment="1">
      <alignment horizontal="center" vertical="center" wrapText="1"/>
    </xf>
    <xf numFmtId="165" fontId="22" fillId="0" borderId="4" xfId="5" applyNumberFormat="1" applyFont="1" applyFill="1" applyBorder="1" applyAlignment="1">
      <alignment horizontal="center" vertical="center" wrapText="1"/>
    </xf>
    <xf numFmtId="0" fontId="8" fillId="0" borderId="6" xfId="0" applyFont="1" applyBorder="1" applyAlignment="1">
      <alignment horizontal="right" vertical="center"/>
    </xf>
    <xf numFmtId="0" fontId="22" fillId="0" borderId="0" xfId="4" applyFont="1" applyFill="1" applyAlignment="1">
      <alignment horizontal="center"/>
    </xf>
    <xf numFmtId="0" fontId="21" fillId="0" borderId="0" xfId="4" applyFont="1" applyFill="1" applyAlignment="1">
      <alignment horizontal="center"/>
    </xf>
    <xf numFmtId="0" fontId="5" fillId="0" borderId="0" xfId="4" applyFont="1" applyFill="1" applyAlignment="1">
      <alignment horizontal="center"/>
    </xf>
    <xf numFmtId="0" fontId="22" fillId="0" borderId="1" xfId="4" applyFont="1" applyFill="1" applyBorder="1" applyAlignment="1">
      <alignment horizontal="center" vertical="center" wrapText="1"/>
    </xf>
    <xf numFmtId="0" fontId="30" fillId="0" borderId="1" xfId="4" applyFont="1" applyFill="1" applyBorder="1" applyAlignment="1">
      <alignment horizontal="center" vertical="center" wrapText="1"/>
    </xf>
    <xf numFmtId="0" fontId="22" fillId="0" borderId="7" xfId="4" applyFont="1" applyFill="1" applyBorder="1" applyAlignment="1">
      <alignment horizontal="center" vertical="center" wrapText="1"/>
    </xf>
    <xf numFmtId="0" fontId="22" fillId="0" borderId="1" xfId="6" applyFont="1" applyBorder="1" applyAlignment="1">
      <alignment horizontal="center" vertical="center" wrapText="1"/>
    </xf>
    <xf numFmtId="0" fontId="22" fillId="0" borderId="0" xfId="6" applyFont="1" applyAlignment="1">
      <alignment horizontal="center"/>
    </xf>
    <xf numFmtId="0" fontId="22" fillId="0" borderId="0" xfId="6" applyFont="1" applyAlignment="1">
      <alignment horizontal="center" vertical="center" wrapText="1"/>
    </xf>
    <xf numFmtId="0" fontId="5" fillId="0" borderId="0" xfId="6" applyFont="1" applyAlignment="1">
      <alignment horizontal="center" vertical="center" wrapText="1"/>
    </xf>
    <xf numFmtId="0" fontId="22" fillId="0" borderId="0" xfId="9" applyFont="1" applyFill="1" applyAlignment="1">
      <alignment horizontal="center"/>
    </xf>
    <xf numFmtId="0" fontId="5" fillId="0" borderId="6" xfId="0" applyFont="1" applyBorder="1" applyAlignment="1">
      <alignment horizontal="right" vertical="center"/>
    </xf>
    <xf numFmtId="165" fontId="22" fillId="3" borderId="0" xfId="1" applyNumberFormat="1" applyFont="1" applyFill="1" applyAlignment="1">
      <alignment horizontal="center" vertical="center" wrapText="1"/>
    </xf>
    <xf numFmtId="165" fontId="21" fillId="3" borderId="1" xfId="1" applyNumberFormat="1" applyFont="1" applyFill="1" applyBorder="1" applyAlignment="1">
      <alignment horizontal="center" vertical="center" wrapText="1"/>
    </xf>
    <xf numFmtId="165" fontId="5" fillId="3" borderId="0" xfId="1" applyNumberFormat="1" applyFont="1" applyFill="1" applyAlignment="1">
      <alignment horizontal="center" vertical="center" wrapText="1"/>
    </xf>
    <xf numFmtId="0" fontId="16" fillId="0" borderId="0" xfId="10" applyFont="1" applyAlignment="1">
      <alignment horizontal="center"/>
    </xf>
    <xf numFmtId="176" fontId="6" fillId="0" borderId="1" xfId="7" applyNumberFormat="1" applyFont="1" applyFill="1" applyBorder="1" applyAlignment="1" applyProtection="1">
      <alignment horizontal="center" vertical="center" wrapText="1"/>
    </xf>
    <xf numFmtId="0" fontId="14" fillId="0" borderId="0" xfId="0" applyFont="1" applyAlignment="1">
      <alignment horizontal="center" vertical="center" wrapText="1"/>
    </xf>
    <xf numFmtId="0" fontId="16" fillId="0" borderId="0" xfId="7" applyNumberFormat="1" applyFont="1" applyFill="1" applyAlignment="1">
      <alignment horizontal="center" vertical="center" wrapText="1"/>
    </xf>
    <xf numFmtId="0" fontId="8" fillId="0" borderId="0" xfId="0" applyFont="1" applyBorder="1" applyAlignment="1">
      <alignment horizontal="right" vertical="center"/>
    </xf>
  </cellXfs>
  <cellStyles count="28">
    <cellStyle name="AutoFormat-Optionen" xfId="15" xr:uid="{00000000-0005-0000-0000-000000000000}"/>
    <cellStyle name="Comma" xfId="1" builtinId="3"/>
    <cellStyle name="Comma 10" xfId="3" xr:uid="{00000000-0005-0000-0000-000002000000}"/>
    <cellStyle name="Comma 2" xfId="20" xr:uid="{00000000-0005-0000-0000-000003000000}"/>
    <cellStyle name="Comma 2 2 2" xfId="21" xr:uid="{E4802060-BA61-4CE6-85FD-9D6E7E81DFAE}"/>
    <cellStyle name="Comma 2 2 2 2" xfId="22" xr:uid="{BFB42A4D-CEEE-41AB-BAEE-340A321EFF52}"/>
    <cellStyle name="Comma 3" xfId="5" xr:uid="{00000000-0005-0000-0000-000004000000}"/>
    <cellStyle name="Comma 4" xfId="8" xr:uid="{00000000-0005-0000-0000-000005000000}"/>
    <cellStyle name="Comma 5" xfId="11" xr:uid="{00000000-0005-0000-0000-000006000000}"/>
    <cellStyle name="Comma 6" xfId="26" xr:uid="{B61A58D5-448D-4312-B80D-6666C4A03AEC}"/>
    <cellStyle name="Normal" xfId="0" builtinId="0"/>
    <cellStyle name="Normal 10" xfId="19" xr:uid="{00000000-0005-0000-0000-000008000000}"/>
    <cellStyle name="Normal 2 2" xfId="18" xr:uid="{00000000-0005-0000-0000-000009000000}"/>
    <cellStyle name="Normal 2 2 2" xfId="23" xr:uid="{9ABC75E3-9C5D-4CB2-A238-8C659369B40A}"/>
    <cellStyle name="Normal 2 30" xfId="17" xr:uid="{00000000-0005-0000-0000-00000A000000}"/>
    <cellStyle name="Normal 2_BIỂU MẪU QT THEO NĐ 31 (1). TIN" xfId="14" xr:uid="{00000000-0005-0000-0000-00000B000000}"/>
    <cellStyle name="Normal 3" xfId="4" xr:uid="{00000000-0005-0000-0000-00000C000000}"/>
    <cellStyle name="Normal 3 2" xfId="25" xr:uid="{C3F37321-5CEA-44DF-9F66-51A88B001CF1}"/>
    <cellStyle name="Normal 3_quyet toan 2018-NĐ 31-chuẩn" xfId="9" xr:uid="{00000000-0005-0000-0000-00000D000000}"/>
    <cellStyle name="Normal 4" xfId="7" xr:uid="{00000000-0005-0000-0000-00000E000000}"/>
    <cellStyle name="Normal 4 18" xfId="16" xr:uid="{00000000-0005-0000-0000-00000F000000}"/>
    <cellStyle name="Normal 6" xfId="10" xr:uid="{00000000-0005-0000-0000-000010000000}"/>
    <cellStyle name="Normal 6 6" xfId="13" xr:uid="{00000000-0005-0000-0000-000011000000}"/>
    <cellStyle name="Normal 69 2 2" xfId="24" xr:uid="{93364E16-0F9E-4B8F-A06F-9EA31999947C}"/>
    <cellStyle name="Normal_Bieu DT 2009 (HDND)" xfId="12" xr:uid="{00000000-0005-0000-0000-000013000000}"/>
    <cellStyle name="Normal_Bieu mau (CV )" xfId="27" xr:uid="{62F73D9C-7668-4A4B-A613-4E94CAF896DD}"/>
    <cellStyle name="Normal_BIỂU MẪU QT THEO NĐ 31" xfId="2" xr:uid="{00000000-0005-0000-0000-000014000000}"/>
    <cellStyle name="Normal_BIỂU MẪU QT THEO NĐ 31 (1). TIN" xfId="6" xr:uid="{00000000-0005-0000-0000-00001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1109663</xdr:colOff>
      <xdr:row>1</xdr:row>
      <xdr:rowOff>47625</xdr:rowOff>
    </xdr:from>
    <xdr:to>
      <xdr:col>1</xdr:col>
      <xdr:colOff>1985963</xdr:colOff>
      <xdr:row>1</xdr:row>
      <xdr:rowOff>47625</xdr:rowOff>
    </xdr:to>
    <xdr:cxnSp macro="">
      <xdr:nvCxnSpPr>
        <xdr:cNvPr id="3" name="Straight Connector 2">
          <a:extLst>
            <a:ext uri="{FF2B5EF4-FFF2-40B4-BE49-F238E27FC236}">
              <a16:creationId xmlns:a16="http://schemas.microsoft.com/office/drawing/2014/main" id="{F8E1D099-8BF3-4664-99DC-85CA6F1C61AD}"/>
            </a:ext>
          </a:extLst>
        </xdr:cNvPr>
        <xdr:cNvCxnSpPr/>
      </xdr:nvCxnSpPr>
      <xdr:spPr>
        <a:xfrm>
          <a:off x="1585913" y="242888"/>
          <a:ext cx="876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876300</xdr:colOff>
      <xdr:row>1</xdr:row>
      <xdr:rowOff>52388</xdr:rowOff>
    </xdr:from>
    <xdr:to>
      <xdr:col>1</xdr:col>
      <xdr:colOff>1752600</xdr:colOff>
      <xdr:row>1</xdr:row>
      <xdr:rowOff>52388</xdr:rowOff>
    </xdr:to>
    <xdr:cxnSp macro="">
      <xdr:nvCxnSpPr>
        <xdr:cNvPr id="4" name="Straight Connector 3">
          <a:extLst>
            <a:ext uri="{FF2B5EF4-FFF2-40B4-BE49-F238E27FC236}">
              <a16:creationId xmlns:a16="http://schemas.microsoft.com/office/drawing/2014/main" id="{E39CF6D9-4DE9-42E1-BD68-758D3333CC3F}"/>
            </a:ext>
          </a:extLst>
        </xdr:cNvPr>
        <xdr:cNvCxnSpPr/>
      </xdr:nvCxnSpPr>
      <xdr:spPr>
        <a:xfrm>
          <a:off x="1352550" y="247651"/>
          <a:ext cx="876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358140</xdr:colOff>
      <xdr:row>1</xdr:row>
      <xdr:rowOff>30480</xdr:rowOff>
    </xdr:from>
    <xdr:to>
      <xdr:col>1</xdr:col>
      <xdr:colOff>982980</xdr:colOff>
      <xdr:row>1</xdr:row>
      <xdr:rowOff>30480</xdr:rowOff>
    </xdr:to>
    <xdr:cxnSp macro="">
      <xdr:nvCxnSpPr>
        <xdr:cNvPr id="3" name="Straight Connector 2">
          <a:extLst>
            <a:ext uri="{FF2B5EF4-FFF2-40B4-BE49-F238E27FC236}">
              <a16:creationId xmlns:a16="http://schemas.microsoft.com/office/drawing/2014/main" id="{00000000-0008-0000-0E00-000003000000}"/>
            </a:ext>
          </a:extLst>
        </xdr:cNvPr>
        <xdr:cNvCxnSpPr/>
      </xdr:nvCxnSpPr>
      <xdr:spPr>
        <a:xfrm>
          <a:off x="708660" y="205740"/>
          <a:ext cx="62484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1135380</xdr:colOff>
      <xdr:row>1</xdr:row>
      <xdr:rowOff>91440</xdr:rowOff>
    </xdr:from>
    <xdr:to>
      <xdr:col>1</xdr:col>
      <xdr:colOff>1912620</xdr:colOff>
      <xdr:row>1</xdr:row>
      <xdr:rowOff>91440</xdr:rowOff>
    </xdr:to>
    <xdr:cxnSp macro="">
      <xdr:nvCxnSpPr>
        <xdr:cNvPr id="3" name="Straight Connector 2">
          <a:extLst>
            <a:ext uri="{FF2B5EF4-FFF2-40B4-BE49-F238E27FC236}">
              <a16:creationId xmlns:a16="http://schemas.microsoft.com/office/drawing/2014/main" id="{00000000-0008-0000-0F00-000003000000}"/>
            </a:ext>
          </a:extLst>
        </xdr:cNvPr>
        <xdr:cNvCxnSpPr/>
      </xdr:nvCxnSpPr>
      <xdr:spPr>
        <a:xfrm>
          <a:off x="1516380" y="266700"/>
          <a:ext cx="77724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365760</xdr:colOff>
      <xdr:row>1</xdr:row>
      <xdr:rowOff>83820</xdr:rowOff>
    </xdr:from>
    <xdr:to>
      <xdr:col>1</xdr:col>
      <xdr:colOff>1043940</xdr:colOff>
      <xdr:row>1</xdr:row>
      <xdr:rowOff>83820</xdr:rowOff>
    </xdr:to>
    <xdr:cxnSp macro="">
      <xdr:nvCxnSpPr>
        <xdr:cNvPr id="2" name="Straight Connector 2">
          <a:extLst>
            <a:ext uri="{FF2B5EF4-FFF2-40B4-BE49-F238E27FC236}">
              <a16:creationId xmlns:a16="http://schemas.microsoft.com/office/drawing/2014/main" id="{00000000-0008-0000-1100-000002000000}"/>
            </a:ext>
          </a:extLst>
        </xdr:cNvPr>
        <xdr:cNvCxnSpPr>
          <a:cxnSpLocks noChangeShapeType="1"/>
        </xdr:cNvCxnSpPr>
      </xdr:nvCxnSpPr>
      <xdr:spPr bwMode="auto">
        <a:xfrm>
          <a:off x="365760" y="434340"/>
          <a:ext cx="1211580" cy="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868680</xdr:colOff>
      <xdr:row>1</xdr:row>
      <xdr:rowOff>45720</xdr:rowOff>
    </xdr:from>
    <xdr:to>
      <xdr:col>1</xdr:col>
      <xdr:colOff>1775460</xdr:colOff>
      <xdr:row>1</xdr:row>
      <xdr:rowOff>45720</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a:off x="1287780" y="259080"/>
          <a:ext cx="90678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885825</xdr:colOff>
      <xdr:row>1</xdr:row>
      <xdr:rowOff>66675</xdr:rowOff>
    </xdr:from>
    <xdr:to>
      <xdr:col>1</xdr:col>
      <xdr:colOff>1719263</xdr:colOff>
      <xdr:row>1</xdr:row>
      <xdr:rowOff>66675</xdr:rowOff>
    </xdr:to>
    <xdr:cxnSp macro="">
      <xdr:nvCxnSpPr>
        <xdr:cNvPr id="4" name="Straight Connector 3">
          <a:extLst>
            <a:ext uri="{FF2B5EF4-FFF2-40B4-BE49-F238E27FC236}">
              <a16:creationId xmlns:a16="http://schemas.microsoft.com/office/drawing/2014/main" id="{C2D186D5-FCF9-4B13-9E6A-17054F8D1968}"/>
            </a:ext>
          </a:extLst>
        </xdr:cNvPr>
        <xdr:cNvCxnSpPr/>
      </xdr:nvCxnSpPr>
      <xdr:spPr>
        <a:xfrm>
          <a:off x="1219200" y="323850"/>
          <a:ext cx="83343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1181100</xdr:colOff>
      <xdr:row>1</xdr:row>
      <xdr:rowOff>53340</xdr:rowOff>
    </xdr:from>
    <xdr:to>
      <xdr:col>1</xdr:col>
      <xdr:colOff>1950720</xdr:colOff>
      <xdr:row>1</xdr:row>
      <xdr:rowOff>53340</xdr:rowOff>
    </xdr:to>
    <xdr:cxnSp macro="">
      <xdr:nvCxnSpPr>
        <xdr:cNvPr id="3" name="Straight Connector 2">
          <a:extLst>
            <a:ext uri="{FF2B5EF4-FFF2-40B4-BE49-F238E27FC236}">
              <a16:creationId xmlns:a16="http://schemas.microsoft.com/office/drawing/2014/main" id="{00000000-0008-0000-0400-000003000000}"/>
            </a:ext>
          </a:extLst>
        </xdr:cNvPr>
        <xdr:cNvCxnSpPr/>
      </xdr:nvCxnSpPr>
      <xdr:spPr>
        <a:xfrm>
          <a:off x="1607820" y="266700"/>
          <a:ext cx="76962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960120</xdr:colOff>
      <xdr:row>1</xdr:row>
      <xdr:rowOff>38100</xdr:rowOff>
    </xdr:from>
    <xdr:to>
      <xdr:col>1</xdr:col>
      <xdr:colOff>1638300</xdr:colOff>
      <xdr:row>1</xdr:row>
      <xdr:rowOff>38100</xdr:rowOff>
    </xdr:to>
    <xdr:cxnSp macro="">
      <xdr:nvCxnSpPr>
        <xdr:cNvPr id="3" name="Straight Connector 2">
          <a:extLst>
            <a:ext uri="{FF2B5EF4-FFF2-40B4-BE49-F238E27FC236}">
              <a16:creationId xmlns:a16="http://schemas.microsoft.com/office/drawing/2014/main" id="{00000000-0008-0000-0500-000003000000}"/>
            </a:ext>
          </a:extLst>
        </xdr:cNvPr>
        <xdr:cNvCxnSpPr/>
      </xdr:nvCxnSpPr>
      <xdr:spPr>
        <a:xfrm>
          <a:off x="1379220" y="281940"/>
          <a:ext cx="67818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982980</xdr:colOff>
      <xdr:row>1</xdr:row>
      <xdr:rowOff>60960</xdr:rowOff>
    </xdr:from>
    <xdr:to>
      <xdr:col>1</xdr:col>
      <xdr:colOff>1485900</xdr:colOff>
      <xdr:row>1</xdr:row>
      <xdr:rowOff>60960</xdr:rowOff>
    </xdr:to>
    <xdr:cxnSp macro="">
      <xdr:nvCxnSpPr>
        <xdr:cNvPr id="3" name="Straight Connector 2">
          <a:extLst>
            <a:ext uri="{FF2B5EF4-FFF2-40B4-BE49-F238E27FC236}">
              <a16:creationId xmlns:a16="http://schemas.microsoft.com/office/drawing/2014/main" id="{00000000-0008-0000-0600-000003000000}"/>
            </a:ext>
          </a:extLst>
        </xdr:cNvPr>
        <xdr:cNvCxnSpPr/>
      </xdr:nvCxnSpPr>
      <xdr:spPr>
        <a:xfrm>
          <a:off x="1432560" y="259080"/>
          <a:ext cx="50292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876300</xdr:colOff>
      <xdr:row>1</xdr:row>
      <xdr:rowOff>68580</xdr:rowOff>
    </xdr:from>
    <xdr:to>
      <xdr:col>1</xdr:col>
      <xdr:colOff>1554480</xdr:colOff>
      <xdr:row>1</xdr:row>
      <xdr:rowOff>68580</xdr:rowOff>
    </xdr:to>
    <xdr:cxnSp macro="">
      <xdr:nvCxnSpPr>
        <xdr:cNvPr id="3" name="Straight Connector 2">
          <a:extLst>
            <a:ext uri="{FF2B5EF4-FFF2-40B4-BE49-F238E27FC236}">
              <a16:creationId xmlns:a16="http://schemas.microsoft.com/office/drawing/2014/main" id="{00000000-0008-0000-0700-000003000000}"/>
            </a:ext>
          </a:extLst>
        </xdr:cNvPr>
        <xdr:cNvCxnSpPr/>
      </xdr:nvCxnSpPr>
      <xdr:spPr>
        <a:xfrm>
          <a:off x="1203960" y="266700"/>
          <a:ext cx="67818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274320</xdr:colOff>
      <xdr:row>1</xdr:row>
      <xdr:rowOff>30480</xdr:rowOff>
    </xdr:from>
    <xdr:to>
      <xdr:col>1</xdr:col>
      <xdr:colOff>1066800</xdr:colOff>
      <xdr:row>1</xdr:row>
      <xdr:rowOff>30480</xdr:rowOff>
    </xdr:to>
    <xdr:cxnSp macro="">
      <xdr:nvCxnSpPr>
        <xdr:cNvPr id="3" name="Straight Connector 2">
          <a:extLst>
            <a:ext uri="{FF2B5EF4-FFF2-40B4-BE49-F238E27FC236}">
              <a16:creationId xmlns:a16="http://schemas.microsoft.com/office/drawing/2014/main" id="{00000000-0008-0000-0B00-000003000000}"/>
            </a:ext>
          </a:extLst>
        </xdr:cNvPr>
        <xdr:cNvCxnSpPr/>
      </xdr:nvCxnSpPr>
      <xdr:spPr>
        <a:xfrm>
          <a:off x="617220" y="205740"/>
          <a:ext cx="79248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464820</xdr:colOff>
      <xdr:row>1</xdr:row>
      <xdr:rowOff>45720</xdr:rowOff>
    </xdr:from>
    <xdr:to>
      <xdr:col>1</xdr:col>
      <xdr:colOff>1059180</xdr:colOff>
      <xdr:row>1</xdr:row>
      <xdr:rowOff>45720</xdr:rowOff>
    </xdr:to>
    <xdr:cxnSp macro="">
      <xdr:nvCxnSpPr>
        <xdr:cNvPr id="3" name="Straight Connector 2">
          <a:extLst>
            <a:ext uri="{FF2B5EF4-FFF2-40B4-BE49-F238E27FC236}">
              <a16:creationId xmlns:a16="http://schemas.microsoft.com/office/drawing/2014/main" id="{00000000-0008-0000-0C00-000003000000}"/>
            </a:ext>
          </a:extLst>
        </xdr:cNvPr>
        <xdr:cNvCxnSpPr/>
      </xdr:nvCxnSpPr>
      <xdr:spPr>
        <a:xfrm>
          <a:off x="838200" y="220980"/>
          <a:ext cx="59436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C18"/>
  <sheetViews>
    <sheetView tabSelected="1" topLeftCell="A4" workbookViewId="0">
      <selection activeCell="A4" sqref="A4:C4"/>
    </sheetView>
  </sheetViews>
  <sheetFormatPr defaultColWidth="10" defaultRowHeight="15.4"/>
  <cols>
    <col min="1" max="1" width="6.6640625" style="38" customWidth="1"/>
    <col min="2" max="2" width="45.86328125" style="38" customWidth="1"/>
    <col min="3" max="3" width="45.796875" style="38" customWidth="1"/>
    <col min="4" max="256" width="10" style="38"/>
    <col min="257" max="257" width="6.6640625" style="38" customWidth="1"/>
    <col min="258" max="258" width="49.86328125" style="38" customWidth="1"/>
    <col min="259" max="259" width="45.796875" style="38" customWidth="1"/>
    <col min="260" max="512" width="10" style="38"/>
    <col min="513" max="513" width="6.6640625" style="38" customWidth="1"/>
    <col min="514" max="514" width="49.86328125" style="38" customWidth="1"/>
    <col min="515" max="515" width="45.796875" style="38" customWidth="1"/>
    <col min="516" max="768" width="10" style="38"/>
    <col min="769" max="769" width="6.6640625" style="38" customWidth="1"/>
    <col min="770" max="770" width="49.86328125" style="38" customWidth="1"/>
    <col min="771" max="771" width="45.796875" style="38" customWidth="1"/>
    <col min="772" max="1024" width="10" style="38"/>
    <col min="1025" max="1025" width="6.6640625" style="38" customWidth="1"/>
    <col min="1026" max="1026" width="49.86328125" style="38" customWidth="1"/>
    <col min="1027" max="1027" width="45.796875" style="38" customWidth="1"/>
    <col min="1028" max="1280" width="10" style="38"/>
    <col min="1281" max="1281" width="6.6640625" style="38" customWidth="1"/>
    <col min="1282" max="1282" width="49.86328125" style="38" customWidth="1"/>
    <col min="1283" max="1283" width="45.796875" style="38" customWidth="1"/>
    <col min="1284" max="1536" width="10" style="38"/>
    <col min="1537" max="1537" width="6.6640625" style="38" customWidth="1"/>
    <col min="1538" max="1538" width="49.86328125" style="38" customWidth="1"/>
    <col min="1539" max="1539" width="45.796875" style="38" customWidth="1"/>
    <col min="1540" max="1792" width="10" style="38"/>
    <col min="1793" max="1793" width="6.6640625" style="38" customWidth="1"/>
    <col min="1794" max="1794" width="49.86328125" style="38" customWidth="1"/>
    <col min="1795" max="1795" width="45.796875" style="38" customWidth="1"/>
    <col min="1796" max="2048" width="10" style="38"/>
    <col min="2049" max="2049" width="6.6640625" style="38" customWidth="1"/>
    <col min="2050" max="2050" width="49.86328125" style="38" customWidth="1"/>
    <col min="2051" max="2051" width="45.796875" style="38" customWidth="1"/>
    <col min="2052" max="2304" width="10" style="38"/>
    <col min="2305" max="2305" width="6.6640625" style="38" customWidth="1"/>
    <col min="2306" max="2306" width="49.86328125" style="38" customWidth="1"/>
    <col min="2307" max="2307" width="45.796875" style="38" customWidth="1"/>
    <col min="2308" max="2560" width="10" style="38"/>
    <col min="2561" max="2561" width="6.6640625" style="38" customWidth="1"/>
    <col min="2562" max="2562" width="49.86328125" style="38" customWidth="1"/>
    <col min="2563" max="2563" width="45.796875" style="38" customWidth="1"/>
    <col min="2564" max="2816" width="10" style="38"/>
    <col min="2817" max="2817" width="6.6640625" style="38" customWidth="1"/>
    <col min="2818" max="2818" width="49.86328125" style="38" customWidth="1"/>
    <col min="2819" max="2819" width="45.796875" style="38" customWidth="1"/>
    <col min="2820" max="3072" width="10" style="38"/>
    <col min="3073" max="3073" width="6.6640625" style="38" customWidth="1"/>
    <col min="3074" max="3074" width="49.86328125" style="38" customWidth="1"/>
    <col min="3075" max="3075" width="45.796875" style="38" customWidth="1"/>
    <col min="3076" max="3328" width="10" style="38"/>
    <col min="3329" max="3329" width="6.6640625" style="38" customWidth="1"/>
    <col min="3330" max="3330" width="49.86328125" style="38" customWidth="1"/>
    <col min="3331" max="3331" width="45.796875" style="38" customWidth="1"/>
    <col min="3332" max="3584" width="10" style="38"/>
    <col min="3585" max="3585" width="6.6640625" style="38" customWidth="1"/>
    <col min="3586" max="3586" width="49.86328125" style="38" customWidth="1"/>
    <col min="3587" max="3587" width="45.796875" style="38" customWidth="1"/>
    <col min="3588" max="3840" width="10" style="38"/>
    <col min="3841" max="3841" width="6.6640625" style="38" customWidth="1"/>
    <col min="3842" max="3842" width="49.86328125" style="38" customWidth="1"/>
    <col min="3843" max="3843" width="45.796875" style="38" customWidth="1"/>
    <col min="3844" max="4096" width="10" style="38"/>
    <col min="4097" max="4097" width="6.6640625" style="38" customWidth="1"/>
    <col min="4098" max="4098" width="49.86328125" style="38" customWidth="1"/>
    <col min="4099" max="4099" width="45.796875" style="38" customWidth="1"/>
    <col min="4100" max="4352" width="10" style="38"/>
    <col min="4353" max="4353" width="6.6640625" style="38" customWidth="1"/>
    <col min="4354" max="4354" width="49.86328125" style="38" customWidth="1"/>
    <col min="4355" max="4355" width="45.796875" style="38" customWidth="1"/>
    <col min="4356" max="4608" width="10" style="38"/>
    <col min="4609" max="4609" width="6.6640625" style="38" customWidth="1"/>
    <col min="4610" max="4610" width="49.86328125" style="38" customWidth="1"/>
    <col min="4611" max="4611" width="45.796875" style="38" customWidth="1"/>
    <col min="4612" max="4864" width="10" style="38"/>
    <col min="4865" max="4865" width="6.6640625" style="38" customWidth="1"/>
    <col min="4866" max="4866" width="49.86328125" style="38" customWidth="1"/>
    <col min="4867" max="4867" width="45.796875" style="38" customWidth="1"/>
    <col min="4868" max="5120" width="10" style="38"/>
    <col min="5121" max="5121" width="6.6640625" style="38" customWidth="1"/>
    <col min="5122" max="5122" width="49.86328125" style="38" customWidth="1"/>
    <col min="5123" max="5123" width="45.796875" style="38" customWidth="1"/>
    <col min="5124" max="5376" width="10" style="38"/>
    <col min="5377" max="5377" width="6.6640625" style="38" customWidth="1"/>
    <col min="5378" max="5378" width="49.86328125" style="38" customWidth="1"/>
    <col min="5379" max="5379" width="45.796875" style="38" customWidth="1"/>
    <col min="5380" max="5632" width="10" style="38"/>
    <col min="5633" max="5633" width="6.6640625" style="38" customWidth="1"/>
    <col min="5634" max="5634" width="49.86328125" style="38" customWidth="1"/>
    <col min="5635" max="5635" width="45.796875" style="38" customWidth="1"/>
    <col min="5636" max="5888" width="10" style="38"/>
    <col min="5889" max="5889" width="6.6640625" style="38" customWidth="1"/>
    <col min="5890" max="5890" width="49.86328125" style="38" customWidth="1"/>
    <col min="5891" max="5891" width="45.796875" style="38" customWidth="1"/>
    <col min="5892" max="6144" width="10" style="38"/>
    <col min="6145" max="6145" width="6.6640625" style="38" customWidth="1"/>
    <col min="6146" max="6146" width="49.86328125" style="38" customWidth="1"/>
    <col min="6147" max="6147" width="45.796875" style="38" customWidth="1"/>
    <col min="6148" max="6400" width="10" style="38"/>
    <col min="6401" max="6401" width="6.6640625" style="38" customWidth="1"/>
    <col min="6402" max="6402" width="49.86328125" style="38" customWidth="1"/>
    <col min="6403" max="6403" width="45.796875" style="38" customWidth="1"/>
    <col min="6404" max="6656" width="10" style="38"/>
    <col min="6657" max="6657" width="6.6640625" style="38" customWidth="1"/>
    <col min="6658" max="6658" width="49.86328125" style="38" customWidth="1"/>
    <col min="6659" max="6659" width="45.796875" style="38" customWidth="1"/>
    <col min="6660" max="6912" width="10" style="38"/>
    <col min="6913" max="6913" width="6.6640625" style="38" customWidth="1"/>
    <col min="6914" max="6914" width="49.86328125" style="38" customWidth="1"/>
    <col min="6915" max="6915" width="45.796875" style="38" customWidth="1"/>
    <col min="6916" max="7168" width="10" style="38"/>
    <col min="7169" max="7169" width="6.6640625" style="38" customWidth="1"/>
    <col min="7170" max="7170" width="49.86328125" style="38" customWidth="1"/>
    <col min="7171" max="7171" width="45.796875" style="38" customWidth="1"/>
    <col min="7172" max="7424" width="10" style="38"/>
    <col min="7425" max="7425" width="6.6640625" style="38" customWidth="1"/>
    <col min="7426" max="7426" width="49.86328125" style="38" customWidth="1"/>
    <col min="7427" max="7427" width="45.796875" style="38" customWidth="1"/>
    <col min="7428" max="7680" width="10" style="38"/>
    <col min="7681" max="7681" width="6.6640625" style="38" customWidth="1"/>
    <col min="7682" max="7682" width="49.86328125" style="38" customWidth="1"/>
    <col min="7683" max="7683" width="45.796875" style="38" customWidth="1"/>
    <col min="7684" max="7936" width="10" style="38"/>
    <col min="7937" max="7937" width="6.6640625" style="38" customWidth="1"/>
    <col min="7938" max="7938" width="49.86328125" style="38" customWidth="1"/>
    <col min="7939" max="7939" width="45.796875" style="38" customWidth="1"/>
    <col min="7940" max="8192" width="10" style="38"/>
    <col min="8193" max="8193" width="6.6640625" style="38" customWidth="1"/>
    <col min="8194" max="8194" width="49.86328125" style="38" customWidth="1"/>
    <col min="8195" max="8195" width="45.796875" style="38" customWidth="1"/>
    <col min="8196" max="8448" width="10" style="38"/>
    <col min="8449" max="8449" width="6.6640625" style="38" customWidth="1"/>
    <col min="8450" max="8450" width="49.86328125" style="38" customWidth="1"/>
    <col min="8451" max="8451" width="45.796875" style="38" customWidth="1"/>
    <col min="8452" max="8704" width="10" style="38"/>
    <col min="8705" max="8705" width="6.6640625" style="38" customWidth="1"/>
    <col min="8706" max="8706" width="49.86328125" style="38" customWidth="1"/>
    <col min="8707" max="8707" width="45.796875" style="38" customWidth="1"/>
    <col min="8708" max="8960" width="10" style="38"/>
    <col min="8961" max="8961" width="6.6640625" style="38" customWidth="1"/>
    <col min="8962" max="8962" width="49.86328125" style="38" customWidth="1"/>
    <col min="8963" max="8963" width="45.796875" style="38" customWidth="1"/>
    <col min="8964" max="9216" width="10" style="38"/>
    <col min="9217" max="9217" width="6.6640625" style="38" customWidth="1"/>
    <col min="9218" max="9218" width="49.86328125" style="38" customWidth="1"/>
    <col min="9219" max="9219" width="45.796875" style="38" customWidth="1"/>
    <col min="9220" max="9472" width="10" style="38"/>
    <col min="9473" max="9473" width="6.6640625" style="38" customWidth="1"/>
    <col min="9474" max="9474" width="49.86328125" style="38" customWidth="1"/>
    <col min="9475" max="9475" width="45.796875" style="38" customWidth="1"/>
    <col min="9476" max="9728" width="10" style="38"/>
    <col min="9729" max="9729" width="6.6640625" style="38" customWidth="1"/>
    <col min="9730" max="9730" width="49.86328125" style="38" customWidth="1"/>
    <col min="9731" max="9731" width="45.796875" style="38" customWidth="1"/>
    <col min="9732" max="9984" width="10" style="38"/>
    <col min="9985" max="9985" width="6.6640625" style="38" customWidth="1"/>
    <col min="9986" max="9986" width="49.86328125" style="38" customWidth="1"/>
    <col min="9987" max="9987" width="45.796875" style="38" customWidth="1"/>
    <col min="9988" max="10240" width="10" style="38"/>
    <col min="10241" max="10241" width="6.6640625" style="38" customWidth="1"/>
    <col min="10242" max="10242" width="49.86328125" style="38" customWidth="1"/>
    <col min="10243" max="10243" width="45.796875" style="38" customWidth="1"/>
    <col min="10244" max="10496" width="10" style="38"/>
    <col min="10497" max="10497" width="6.6640625" style="38" customWidth="1"/>
    <col min="10498" max="10498" width="49.86328125" style="38" customWidth="1"/>
    <col min="10499" max="10499" width="45.796875" style="38" customWidth="1"/>
    <col min="10500" max="10752" width="10" style="38"/>
    <col min="10753" max="10753" width="6.6640625" style="38" customWidth="1"/>
    <col min="10754" max="10754" width="49.86328125" style="38" customWidth="1"/>
    <col min="10755" max="10755" width="45.796875" style="38" customWidth="1"/>
    <col min="10756" max="11008" width="10" style="38"/>
    <col min="11009" max="11009" width="6.6640625" style="38" customWidth="1"/>
    <col min="11010" max="11010" width="49.86328125" style="38" customWidth="1"/>
    <col min="11011" max="11011" width="45.796875" style="38" customWidth="1"/>
    <col min="11012" max="11264" width="10" style="38"/>
    <col min="11265" max="11265" width="6.6640625" style="38" customWidth="1"/>
    <col min="11266" max="11266" width="49.86328125" style="38" customWidth="1"/>
    <col min="11267" max="11267" width="45.796875" style="38" customWidth="1"/>
    <col min="11268" max="11520" width="10" style="38"/>
    <col min="11521" max="11521" width="6.6640625" style="38" customWidth="1"/>
    <col min="11522" max="11522" width="49.86328125" style="38" customWidth="1"/>
    <col min="11523" max="11523" width="45.796875" style="38" customWidth="1"/>
    <col min="11524" max="11776" width="10" style="38"/>
    <col min="11777" max="11777" width="6.6640625" style="38" customWidth="1"/>
    <col min="11778" max="11778" width="49.86328125" style="38" customWidth="1"/>
    <col min="11779" max="11779" width="45.796875" style="38" customWidth="1"/>
    <col min="11780" max="12032" width="10" style="38"/>
    <col min="12033" max="12033" width="6.6640625" style="38" customWidth="1"/>
    <col min="12034" max="12034" width="49.86328125" style="38" customWidth="1"/>
    <col min="12035" max="12035" width="45.796875" style="38" customWidth="1"/>
    <col min="12036" max="12288" width="10" style="38"/>
    <col min="12289" max="12289" width="6.6640625" style="38" customWidth="1"/>
    <col min="12290" max="12290" width="49.86328125" style="38" customWidth="1"/>
    <col min="12291" max="12291" width="45.796875" style="38" customWidth="1"/>
    <col min="12292" max="12544" width="10" style="38"/>
    <col min="12545" max="12545" width="6.6640625" style="38" customWidth="1"/>
    <col min="12546" max="12546" width="49.86328125" style="38" customWidth="1"/>
    <col min="12547" max="12547" width="45.796875" style="38" customWidth="1"/>
    <col min="12548" max="12800" width="10" style="38"/>
    <col min="12801" max="12801" width="6.6640625" style="38" customWidth="1"/>
    <col min="12802" max="12802" width="49.86328125" style="38" customWidth="1"/>
    <col min="12803" max="12803" width="45.796875" style="38" customWidth="1"/>
    <col min="12804" max="13056" width="10" style="38"/>
    <col min="13057" max="13057" width="6.6640625" style="38" customWidth="1"/>
    <col min="13058" max="13058" width="49.86328125" style="38" customWidth="1"/>
    <col min="13059" max="13059" width="45.796875" style="38" customWidth="1"/>
    <col min="13060" max="13312" width="10" style="38"/>
    <col min="13313" max="13313" width="6.6640625" style="38" customWidth="1"/>
    <col min="13314" max="13314" width="49.86328125" style="38" customWidth="1"/>
    <col min="13315" max="13315" width="45.796875" style="38" customWidth="1"/>
    <col min="13316" max="13568" width="10" style="38"/>
    <col min="13569" max="13569" width="6.6640625" style="38" customWidth="1"/>
    <col min="13570" max="13570" width="49.86328125" style="38" customWidth="1"/>
    <col min="13571" max="13571" width="45.796875" style="38" customWidth="1"/>
    <col min="13572" max="13824" width="10" style="38"/>
    <col min="13825" max="13825" width="6.6640625" style="38" customWidth="1"/>
    <col min="13826" max="13826" width="49.86328125" style="38" customWidth="1"/>
    <col min="13827" max="13827" width="45.796875" style="38" customWidth="1"/>
    <col min="13828" max="14080" width="10" style="38"/>
    <col min="14081" max="14081" width="6.6640625" style="38" customWidth="1"/>
    <col min="14082" max="14082" width="49.86328125" style="38" customWidth="1"/>
    <col min="14083" max="14083" width="45.796875" style="38" customWidth="1"/>
    <col min="14084" max="14336" width="10" style="38"/>
    <col min="14337" max="14337" width="6.6640625" style="38" customWidth="1"/>
    <col min="14338" max="14338" width="49.86328125" style="38" customWidth="1"/>
    <col min="14339" max="14339" width="45.796875" style="38" customWidth="1"/>
    <col min="14340" max="14592" width="10" style="38"/>
    <col min="14593" max="14593" width="6.6640625" style="38" customWidth="1"/>
    <col min="14594" max="14594" width="49.86328125" style="38" customWidth="1"/>
    <col min="14595" max="14595" width="45.796875" style="38" customWidth="1"/>
    <col min="14596" max="14848" width="10" style="38"/>
    <col min="14849" max="14849" width="6.6640625" style="38" customWidth="1"/>
    <col min="14850" max="14850" width="49.86328125" style="38" customWidth="1"/>
    <col min="14851" max="14851" width="45.796875" style="38" customWidth="1"/>
    <col min="14852" max="15104" width="10" style="38"/>
    <col min="15105" max="15105" width="6.6640625" style="38" customWidth="1"/>
    <col min="15106" max="15106" width="49.86328125" style="38" customWidth="1"/>
    <col min="15107" max="15107" width="45.796875" style="38" customWidth="1"/>
    <col min="15108" max="15360" width="10" style="38"/>
    <col min="15361" max="15361" width="6.6640625" style="38" customWidth="1"/>
    <col min="15362" max="15362" width="49.86328125" style="38" customWidth="1"/>
    <col min="15363" max="15363" width="45.796875" style="38" customWidth="1"/>
    <col min="15364" max="15616" width="10" style="38"/>
    <col min="15617" max="15617" width="6.6640625" style="38" customWidth="1"/>
    <col min="15618" max="15618" width="49.86328125" style="38" customWidth="1"/>
    <col min="15619" max="15619" width="45.796875" style="38" customWidth="1"/>
    <col min="15620" max="15872" width="10" style="38"/>
    <col min="15873" max="15873" width="6.6640625" style="38" customWidth="1"/>
    <col min="15874" max="15874" width="49.86328125" style="38" customWidth="1"/>
    <col min="15875" max="15875" width="45.796875" style="38" customWidth="1"/>
    <col min="15876" max="16128" width="10" style="38"/>
    <col min="16129" max="16129" width="6.6640625" style="38" customWidth="1"/>
    <col min="16130" max="16130" width="49.86328125" style="38" customWidth="1"/>
    <col min="16131" max="16131" width="45.796875" style="38" customWidth="1"/>
    <col min="16132" max="16384" width="10" style="38"/>
  </cols>
  <sheetData>
    <row r="1" spans="1:3">
      <c r="A1" s="402" t="s">
        <v>716</v>
      </c>
      <c r="B1" s="402"/>
    </row>
    <row r="2" spans="1:3">
      <c r="A2" s="90"/>
    </row>
    <row r="3" spans="1:3">
      <c r="A3" s="400" t="s">
        <v>496</v>
      </c>
      <c r="B3" s="400"/>
      <c r="C3" s="400"/>
    </row>
    <row r="4" spans="1:3">
      <c r="A4" s="401" t="s">
        <v>717</v>
      </c>
      <c r="B4" s="401"/>
      <c r="C4" s="401"/>
    </row>
    <row r="6" spans="1:3" s="90" customFormat="1" ht="15">
      <c r="A6" s="91" t="s">
        <v>0</v>
      </c>
      <c r="B6" s="91" t="s">
        <v>1</v>
      </c>
      <c r="C6" s="91" t="s">
        <v>2</v>
      </c>
    </row>
    <row r="7" spans="1:3" ht="30">
      <c r="A7" s="151" t="s">
        <v>3</v>
      </c>
      <c r="B7" s="152" t="s">
        <v>396</v>
      </c>
      <c r="C7" s="153"/>
    </row>
    <row r="8" spans="1:3" ht="30.75">
      <c r="A8" s="154">
        <v>1</v>
      </c>
      <c r="B8" s="155" t="s">
        <v>4</v>
      </c>
      <c r="C8" s="156" t="s">
        <v>497</v>
      </c>
    </row>
    <row r="9" spans="1:3" ht="46.15">
      <c r="A9" s="154">
        <v>2</v>
      </c>
      <c r="B9" s="155" t="s">
        <v>5</v>
      </c>
      <c r="C9" s="156" t="s">
        <v>498</v>
      </c>
    </row>
    <row r="10" spans="1:3" ht="30.75">
      <c r="A10" s="154">
        <v>3</v>
      </c>
      <c r="B10" s="155" t="s">
        <v>6</v>
      </c>
      <c r="C10" s="156" t="s">
        <v>499</v>
      </c>
    </row>
    <row r="11" spans="1:3" ht="30.75">
      <c r="A11" s="154">
        <v>4</v>
      </c>
      <c r="B11" s="155" t="s">
        <v>7</v>
      </c>
      <c r="C11" s="156" t="s">
        <v>500</v>
      </c>
    </row>
    <row r="12" spans="1:3" ht="61.5">
      <c r="A12" s="154">
        <v>5</v>
      </c>
      <c r="B12" s="155" t="s">
        <v>8</v>
      </c>
      <c r="C12" s="156" t="s">
        <v>501</v>
      </c>
    </row>
    <row r="13" spans="1:3" ht="46.15">
      <c r="A13" s="154">
        <v>6</v>
      </c>
      <c r="B13" s="155" t="s">
        <v>9</v>
      </c>
      <c r="C13" s="156" t="s">
        <v>502</v>
      </c>
    </row>
    <row r="14" spans="1:3" ht="30.75">
      <c r="A14" s="154">
        <v>7</v>
      </c>
      <c r="B14" s="155" t="s">
        <v>10</v>
      </c>
      <c r="C14" s="156" t="s">
        <v>503</v>
      </c>
    </row>
    <row r="15" spans="1:3" ht="46.15">
      <c r="A15" s="154">
        <v>8</v>
      </c>
      <c r="B15" s="155" t="s">
        <v>11</v>
      </c>
      <c r="C15" s="156" t="s">
        <v>504</v>
      </c>
    </row>
    <row r="16" spans="1:3" ht="30.75">
      <c r="A16" s="154">
        <v>9</v>
      </c>
      <c r="B16" s="155" t="s">
        <v>12</v>
      </c>
      <c r="C16" s="156" t="s">
        <v>505</v>
      </c>
    </row>
    <row r="17" spans="1:3" ht="46.15">
      <c r="A17" s="154">
        <v>10</v>
      </c>
      <c r="B17" s="155" t="s">
        <v>13</v>
      </c>
      <c r="C17" s="156" t="s">
        <v>506</v>
      </c>
    </row>
    <row r="18" spans="1:3" ht="46.15">
      <c r="A18" s="157">
        <v>11</v>
      </c>
      <c r="B18" s="158" t="s">
        <v>14</v>
      </c>
      <c r="C18" s="159" t="s">
        <v>507</v>
      </c>
    </row>
  </sheetData>
  <mergeCells count="3">
    <mergeCell ref="A3:C3"/>
    <mergeCell ref="A4:C4"/>
    <mergeCell ref="A1:B1"/>
  </mergeCells>
  <pageMargins left="0.43307086614173229" right="0.27559055118110237" top="0.74803149606299213" bottom="0.74803149606299213" header="0.31496062992125984" footer="0.31496062992125984"/>
  <pageSetup paperSize="9" scale="95"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sheetPr>
  <dimension ref="A1:U58"/>
  <sheetViews>
    <sheetView workbookViewId="0">
      <selection activeCell="D11" sqref="D11"/>
    </sheetView>
  </sheetViews>
  <sheetFormatPr defaultColWidth="8.86328125" defaultRowHeight="13.9"/>
  <cols>
    <col min="1" max="1" width="5.1328125" style="137" customWidth="1"/>
    <col min="2" max="2" width="27.46484375" style="137" customWidth="1"/>
    <col min="3" max="3" width="10.265625" style="137" customWidth="1"/>
    <col min="4" max="4" width="11" style="137" customWidth="1"/>
    <col min="5" max="5" width="10.796875" style="137" customWidth="1"/>
    <col min="6" max="6" width="10" style="137" customWidth="1"/>
    <col min="7" max="7" width="9.1328125" style="137" customWidth="1"/>
    <col min="8" max="8" width="10" style="137" customWidth="1"/>
    <col min="9" max="9" width="10.53125" style="137" customWidth="1"/>
    <col min="10" max="11" width="10.796875" style="137" customWidth="1"/>
    <col min="12" max="12" width="6.46484375" style="137" customWidth="1"/>
    <col min="13" max="13" width="10.796875" style="137" customWidth="1"/>
    <col min="14" max="14" width="10.1328125" style="137" customWidth="1"/>
    <col min="15" max="15" width="7" style="137" customWidth="1"/>
    <col min="16" max="17" width="8.33203125" style="137" customWidth="1"/>
    <col min="18" max="18" width="8.1328125" style="137" customWidth="1"/>
    <col min="19" max="19" width="10.1328125" style="137" customWidth="1"/>
    <col min="20" max="20" width="22.46484375" style="137" customWidth="1"/>
    <col min="21" max="21" width="21.33203125" style="137" customWidth="1"/>
    <col min="22" max="22" width="29.1328125" style="137" bestFit="1" customWidth="1"/>
    <col min="23" max="23" width="9.33203125" style="137" bestFit="1" customWidth="1"/>
    <col min="24" max="256" width="8.86328125" style="137"/>
    <col min="257" max="257" width="5.1328125" style="137" customWidth="1"/>
    <col min="258" max="258" width="30.19921875" style="137" customWidth="1"/>
    <col min="259" max="259" width="12.1328125" style="137" bestFit="1" customWidth="1"/>
    <col min="260" max="261" width="11" style="137" bestFit="1" customWidth="1"/>
    <col min="262" max="262" width="11.33203125" style="137" customWidth="1"/>
    <col min="263" max="263" width="10.6640625" style="137" customWidth="1"/>
    <col min="264" max="264" width="9.86328125" style="137" customWidth="1"/>
    <col min="265" max="266" width="11" style="137" customWidth="1"/>
    <col min="267" max="267" width="9.86328125" style="137" customWidth="1"/>
    <col min="268" max="270" width="11" style="137" customWidth="1"/>
    <col min="271" max="271" width="10.19921875" style="137" customWidth="1"/>
    <col min="272" max="272" width="10.6640625" style="137" customWidth="1"/>
    <col min="273" max="273" width="11" style="137" customWidth="1"/>
    <col min="274" max="274" width="9" style="137" customWidth="1"/>
    <col min="275" max="275" width="10.1328125" style="137" customWidth="1"/>
    <col min="276" max="276" width="22.46484375" style="137" customWidth="1"/>
    <col min="277" max="277" width="21.33203125" style="137" customWidth="1"/>
    <col min="278" max="278" width="29.1328125" style="137" bestFit="1" customWidth="1"/>
    <col min="279" max="279" width="9.33203125" style="137" bestFit="1" customWidth="1"/>
    <col min="280" max="512" width="8.86328125" style="137"/>
    <col min="513" max="513" width="5.1328125" style="137" customWidth="1"/>
    <col min="514" max="514" width="30.19921875" style="137" customWidth="1"/>
    <col min="515" max="515" width="12.1328125" style="137" bestFit="1" customWidth="1"/>
    <col min="516" max="517" width="11" style="137" bestFit="1" customWidth="1"/>
    <col min="518" max="518" width="11.33203125" style="137" customWidth="1"/>
    <col min="519" max="519" width="10.6640625" style="137" customWidth="1"/>
    <col min="520" max="520" width="9.86328125" style="137" customWidth="1"/>
    <col min="521" max="522" width="11" style="137" customWidth="1"/>
    <col min="523" max="523" width="9.86328125" style="137" customWidth="1"/>
    <col min="524" max="526" width="11" style="137" customWidth="1"/>
    <col min="527" max="527" width="10.19921875" style="137" customWidth="1"/>
    <col min="528" max="528" width="10.6640625" style="137" customWidth="1"/>
    <col min="529" max="529" width="11" style="137" customWidth="1"/>
    <col min="530" max="530" width="9" style="137" customWidth="1"/>
    <col min="531" max="531" width="10.1328125" style="137" customWidth="1"/>
    <col min="532" max="532" width="22.46484375" style="137" customWidth="1"/>
    <col min="533" max="533" width="21.33203125" style="137" customWidth="1"/>
    <col min="534" max="534" width="29.1328125" style="137" bestFit="1" customWidth="1"/>
    <col min="535" max="535" width="9.33203125" style="137" bestFit="1" customWidth="1"/>
    <col min="536" max="768" width="8.86328125" style="137"/>
    <col min="769" max="769" width="5.1328125" style="137" customWidth="1"/>
    <col min="770" max="770" width="30.19921875" style="137" customWidth="1"/>
    <col min="771" max="771" width="12.1328125" style="137" bestFit="1" customWidth="1"/>
    <col min="772" max="773" width="11" style="137" bestFit="1" customWidth="1"/>
    <col min="774" max="774" width="11.33203125" style="137" customWidth="1"/>
    <col min="775" max="775" width="10.6640625" style="137" customWidth="1"/>
    <col min="776" max="776" width="9.86328125" style="137" customWidth="1"/>
    <col min="777" max="778" width="11" style="137" customWidth="1"/>
    <col min="779" max="779" width="9.86328125" style="137" customWidth="1"/>
    <col min="780" max="782" width="11" style="137" customWidth="1"/>
    <col min="783" max="783" width="10.19921875" style="137" customWidth="1"/>
    <col min="784" max="784" width="10.6640625" style="137" customWidth="1"/>
    <col min="785" max="785" width="11" style="137" customWidth="1"/>
    <col min="786" max="786" width="9" style="137" customWidth="1"/>
    <col min="787" max="787" width="10.1328125" style="137" customWidth="1"/>
    <col min="788" max="788" width="22.46484375" style="137" customWidth="1"/>
    <col min="789" max="789" width="21.33203125" style="137" customWidth="1"/>
    <col min="790" max="790" width="29.1328125" style="137" bestFit="1" customWidth="1"/>
    <col min="791" max="791" width="9.33203125" style="137" bestFit="1" customWidth="1"/>
    <col min="792" max="1024" width="8.86328125" style="137"/>
    <col min="1025" max="1025" width="5.1328125" style="137" customWidth="1"/>
    <col min="1026" max="1026" width="30.19921875" style="137" customWidth="1"/>
    <col min="1027" max="1027" width="12.1328125" style="137" bestFit="1" customWidth="1"/>
    <col min="1028" max="1029" width="11" style="137" bestFit="1" customWidth="1"/>
    <col min="1030" max="1030" width="11.33203125" style="137" customWidth="1"/>
    <col min="1031" max="1031" width="10.6640625" style="137" customWidth="1"/>
    <col min="1032" max="1032" width="9.86328125" style="137" customWidth="1"/>
    <col min="1033" max="1034" width="11" style="137" customWidth="1"/>
    <col min="1035" max="1035" width="9.86328125" style="137" customWidth="1"/>
    <col min="1036" max="1038" width="11" style="137" customWidth="1"/>
    <col min="1039" max="1039" width="10.19921875" style="137" customWidth="1"/>
    <col min="1040" max="1040" width="10.6640625" style="137" customWidth="1"/>
    <col min="1041" max="1041" width="11" style="137" customWidth="1"/>
    <col min="1042" max="1042" width="9" style="137" customWidth="1"/>
    <col min="1043" max="1043" width="10.1328125" style="137" customWidth="1"/>
    <col min="1044" max="1044" width="22.46484375" style="137" customWidth="1"/>
    <col min="1045" max="1045" width="21.33203125" style="137" customWidth="1"/>
    <col min="1046" max="1046" width="29.1328125" style="137" bestFit="1" customWidth="1"/>
    <col min="1047" max="1047" width="9.33203125" style="137" bestFit="1" customWidth="1"/>
    <col min="1048" max="1280" width="8.86328125" style="137"/>
    <col min="1281" max="1281" width="5.1328125" style="137" customWidth="1"/>
    <col min="1282" max="1282" width="30.19921875" style="137" customWidth="1"/>
    <col min="1283" max="1283" width="12.1328125" style="137" bestFit="1" customWidth="1"/>
    <col min="1284" max="1285" width="11" style="137" bestFit="1" customWidth="1"/>
    <col min="1286" max="1286" width="11.33203125" style="137" customWidth="1"/>
    <col min="1287" max="1287" width="10.6640625" style="137" customWidth="1"/>
    <col min="1288" max="1288" width="9.86328125" style="137" customWidth="1"/>
    <col min="1289" max="1290" width="11" style="137" customWidth="1"/>
    <col min="1291" max="1291" width="9.86328125" style="137" customWidth="1"/>
    <col min="1292" max="1294" width="11" style="137" customWidth="1"/>
    <col min="1295" max="1295" width="10.19921875" style="137" customWidth="1"/>
    <col min="1296" max="1296" width="10.6640625" style="137" customWidth="1"/>
    <col min="1297" max="1297" width="11" style="137" customWidth="1"/>
    <col min="1298" max="1298" width="9" style="137" customWidth="1"/>
    <col min="1299" max="1299" width="10.1328125" style="137" customWidth="1"/>
    <col min="1300" max="1300" width="22.46484375" style="137" customWidth="1"/>
    <col min="1301" max="1301" width="21.33203125" style="137" customWidth="1"/>
    <col min="1302" max="1302" width="29.1328125" style="137" bestFit="1" customWidth="1"/>
    <col min="1303" max="1303" width="9.33203125" style="137" bestFit="1" customWidth="1"/>
    <col min="1304" max="1536" width="8.86328125" style="137"/>
    <col min="1537" max="1537" width="5.1328125" style="137" customWidth="1"/>
    <col min="1538" max="1538" width="30.19921875" style="137" customWidth="1"/>
    <col min="1539" max="1539" width="12.1328125" style="137" bestFit="1" customWidth="1"/>
    <col min="1540" max="1541" width="11" style="137" bestFit="1" customWidth="1"/>
    <col min="1542" max="1542" width="11.33203125" style="137" customWidth="1"/>
    <col min="1543" max="1543" width="10.6640625" style="137" customWidth="1"/>
    <col min="1544" max="1544" width="9.86328125" style="137" customWidth="1"/>
    <col min="1545" max="1546" width="11" style="137" customWidth="1"/>
    <col min="1547" max="1547" width="9.86328125" style="137" customWidth="1"/>
    <col min="1548" max="1550" width="11" style="137" customWidth="1"/>
    <col min="1551" max="1551" width="10.19921875" style="137" customWidth="1"/>
    <col min="1552" max="1552" width="10.6640625" style="137" customWidth="1"/>
    <col min="1553" max="1553" width="11" style="137" customWidth="1"/>
    <col min="1554" max="1554" width="9" style="137" customWidth="1"/>
    <col min="1555" max="1555" width="10.1328125" style="137" customWidth="1"/>
    <col min="1556" max="1556" width="22.46484375" style="137" customWidth="1"/>
    <col min="1557" max="1557" width="21.33203125" style="137" customWidth="1"/>
    <col min="1558" max="1558" width="29.1328125" style="137" bestFit="1" customWidth="1"/>
    <col min="1559" max="1559" width="9.33203125" style="137" bestFit="1" customWidth="1"/>
    <col min="1560" max="1792" width="8.86328125" style="137"/>
    <col min="1793" max="1793" width="5.1328125" style="137" customWidth="1"/>
    <col min="1794" max="1794" width="30.19921875" style="137" customWidth="1"/>
    <col min="1795" max="1795" width="12.1328125" style="137" bestFit="1" customWidth="1"/>
    <col min="1796" max="1797" width="11" style="137" bestFit="1" customWidth="1"/>
    <col min="1798" max="1798" width="11.33203125" style="137" customWidth="1"/>
    <col min="1799" max="1799" width="10.6640625" style="137" customWidth="1"/>
    <col min="1800" max="1800" width="9.86328125" style="137" customWidth="1"/>
    <col min="1801" max="1802" width="11" style="137" customWidth="1"/>
    <col min="1803" max="1803" width="9.86328125" style="137" customWidth="1"/>
    <col min="1804" max="1806" width="11" style="137" customWidth="1"/>
    <col min="1807" max="1807" width="10.19921875" style="137" customWidth="1"/>
    <col min="1808" max="1808" width="10.6640625" style="137" customWidth="1"/>
    <col min="1809" max="1809" width="11" style="137" customWidth="1"/>
    <col min="1810" max="1810" width="9" style="137" customWidth="1"/>
    <col min="1811" max="1811" width="10.1328125" style="137" customWidth="1"/>
    <col min="1812" max="1812" width="22.46484375" style="137" customWidth="1"/>
    <col min="1813" max="1813" width="21.33203125" style="137" customWidth="1"/>
    <col min="1814" max="1814" width="29.1328125" style="137" bestFit="1" customWidth="1"/>
    <col min="1815" max="1815" width="9.33203125" style="137" bestFit="1" customWidth="1"/>
    <col min="1816" max="2048" width="8.86328125" style="137"/>
    <col min="2049" max="2049" width="5.1328125" style="137" customWidth="1"/>
    <col min="2050" max="2050" width="30.19921875" style="137" customWidth="1"/>
    <col min="2051" max="2051" width="12.1328125" style="137" bestFit="1" customWidth="1"/>
    <col min="2052" max="2053" width="11" style="137" bestFit="1" customWidth="1"/>
    <col min="2054" max="2054" width="11.33203125" style="137" customWidth="1"/>
    <col min="2055" max="2055" width="10.6640625" style="137" customWidth="1"/>
    <col min="2056" max="2056" width="9.86328125" style="137" customWidth="1"/>
    <col min="2057" max="2058" width="11" style="137" customWidth="1"/>
    <col min="2059" max="2059" width="9.86328125" style="137" customWidth="1"/>
    <col min="2060" max="2062" width="11" style="137" customWidth="1"/>
    <col min="2063" max="2063" width="10.19921875" style="137" customWidth="1"/>
    <col min="2064" max="2064" width="10.6640625" style="137" customWidth="1"/>
    <col min="2065" max="2065" width="11" style="137" customWidth="1"/>
    <col min="2066" max="2066" width="9" style="137" customWidth="1"/>
    <col min="2067" max="2067" width="10.1328125" style="137" customWidth="1"/>
    <col min="2068" max="2068" width="22.46484375" style="137" customWidth="1"/>
    <col min="2069" max="2069" width="21.33203125" style="137" customWidth="1"/>
    <col min="2070" max="2070" width="29.1328125" style="137" bestFit="1" customWidth="1"/>
    <col min="2071" max="2071" width="9.33203125" style="137" bestFit="1" customWidth="1"/>
    <col min="2072" max="2304" width="8.86328125" style="137"/>
    <col min="2305" max="2305" width="5.1328125" style="137" customWidth="1"/>
    <col min="2306" max="2306" width="30.19921875" style="137" customWidth="1"/>
    <col min="2307" max="2307" width="12.1328125" style="137" bestFit="1" customWidth="1"/>
    <col min="2308" max="2309" width="11" style="137" bestFit="1" customWidth="1"/>
    <col min="2310" max="2310" width="11.33203125" style="137" customWidth="1"/>
    <col min="2311" max="2311" width="10.6640625" style="137" customWidth="1"/>
    <col min="2312" max="2312" width="9.86328125" style="137" customWidth="1"/>
    <col min="2313" max="2314" width="11" style="137" customWidth="1"/>
    <col min="2315" max="2315" width="9.86328125" style="137" customWidth="1"/>
    <col min="2316" max="2318" width="11" style="137" customWidth="1"/>
    <col min="2319" max="2319" width="10.19921875" style="137" customWidth="1"/>
    <col min="2320" max="2320" width="10.6640625" style="137" customWidth="1"/>
    <col min="2321" max="2321" width="11" style="137" customWidth="1"/>
    <col min="2322" max="2322" width="9" style="137" customWidth="1"/>
    <col min="2323" max="2323" width="10.1328125" style="137" customWidth="1"/>
    <col min="2324" max="2324" width="22.46484375" style="137" customWidth="1"/>
    <col min="2325" max="2325" width="21.33203125" style="137" customWidth="1"/>
    <col min="2326" max="2326" width="29.1328125" style="137" bestFit="1" customWidth="1"/>
    <col min="2327" max="2327" width="9.33203125" style="137" bestFit="1" customWidth="1"/>
    <col min="2328" max="2560" width="8.86328125" style="137"/>
    <col min="2561" max="2561" width="5.1328125" style="137" customWidth="1"/>
    <col min="2562" max="2562" width="30.19921875" style="137" customWidth="1"/>
    <col min="2563" max="2563" width="12.1328125" style="137" bestFit="1" customWidth="1"/>
    <col min="2564" max="2565" width="11" style="137" bestFit="1" customWidth="1"/>
    <col min="2566" max="2566" width="11.33203125" style="137" customWidth="1"/>
    <col min="2567" max="2567" width="10.6640625" style="137" customWidth="1"/>
    <col min="2568" max="2568" width="9.86328125" style="137" customWidth="1"/>
    <col min="2569" max="2570" width="11" style="137" customWidth="1"/>
    <col min="2571" max="2571" width="9.86328125" style="137" customWidth="1"/>
    <col min="2572" max="2574" width="11" style="137" customWidth="1"/>
    <col min="2575" max="2575" width="10.19921875" style="137" customWidth="1"/>
    <col min="2576" max="2576" width="10.6640625" style="137" customWidth="1"/>
    <col min="2577" max="2577" width="11" style="137" customWidth="1"/>
    <col min="2578" max="2578" width="9" style="137" customWidth="1"/>
    <col min="2579" max="2579" width="10.1328125" style="137" customWidth="1"/>
    <col min="2580" max="2580" width="22.46484375" style="137" customWidth="1"/>
    <col min="2581" max="2581" width="21.33203125" style="137" customWidth="1"/>
    <col min="2582" max="2582" width="29.1328125" style="137" bestFit="1" customWidth="1"/>
    <col min="2583" max="2583" width="9.33203125" style="137" bestFit="1" customWidth="1"/>
    <col min="2584" max="2816" width="8.86328125" style="137"/>
    <col min="2817" max="2817" width="5.1328125" style="137" customWidth="1"/>
    <col min="2818" max="2818" width="30.19921875" style="137" customWidth="1"/>
    <col min="2819" max="2819" width="12.1328125" style="137" bestFit="1" customWidth="1"/>
    <col min="2820" max="2821" width="11" style="137" bestFit="1" customWidth="1"/>
    <col min="2822" max="2822" width="11.33203125" style="137" customWidth="1"/>
    <col min="2823" max="2823" width="10.6640625" style="137" customWidth="1"/>
    <col min="2824" max="2824" width="9.86328125" style="137" customWidth="1"/>
    <col min="2825" max="2826" width="11" style="137" customWidth="1"/>
    <col min="2827" max="2827" width="9.86328125" style="137" customWidth="1"/>
    <col min="2828" max="2830" width="11" style="137" customWidth="1"/>
    <col min="2831" max="2831" width="10.19921875" style="137" customWidth="1"/>
    <col min="2832" max="2832" width="10.6640625" style="137" customWidth="1"/>
    <col min="2833" max="2833" width="11" style="137" customWidth="1"/>
    <col min="2834" max="2834" width="9" style="137" customWidth="1"/>
    <col min="2835" max="2835" width="10.1328125" style="137" customWidth="1"/>
    <col min="2836" max="2836" width="22.46484375" style="137" customWidth="1"/>
    <col min="2837" max="2837" width="21.33203125" style="137" customWidth="1"/>
    <col min="2838" max="2838" width="29.1328125" style="137" bestFit="1" customWidth="1"/>
    <col min="2839" max="2839" width="9.33203125" style="137" bestFit="1" customWidth="1"/>
    <col min="2840" max="3072" width="8.86328125" style="137"/>
    <col min="3073" max="3073" width="5.1328125" style="137" customWidth="1"/>
    <col min="3074" max="3074" width="30.19921875" style="137" customWidth="1"/>
    <col min="3075" max="3075" width="12.1328125" style="137" bestFit="1" customWidth="1"/>
    <col min="3076" max="3077" width="11" style="137" bestFit="1" customWidth="1"/>
    <col min="3078" max="3078" width="11.33203125" style="137" customWidth="1"/>
    <col min="3079" max="3079" width="10.6640625" style="137" customWidth="1"/>
    <col min="3080" max="3080" width="9.86328125" style="137" customWidth="1"/>
    <col min="3081" max="3082" width="11" style="137" customWidth="1"/>
    <col min="3083" max="3083" width="9.86328125" style="137" customWidth="1"/>
    <col min="3084" max="3086" width="11" style="137" customWidth="1"/>
    <col min="3087" max="3087" width="10.19921875" style="137" customWidth="1"/>
    <col min="3088" max="3088" width="10.6640625" style="137" customWidth="1"/>
    <col min="3089" max="3089" width="11" style="137" customWidth="1"/>
    <col min="3090" max="3090" width="9" style="137" customWidth="1"/>
    <col min="3091" max="3091" width="10.1328125" style="137" customWidth="1"/>
    <col min="3092" max="3092" width="22.46484375" style="137" customWidth="1"/>
    <col min="3093" max="3093" width="21.33203125" style="137" customWidth="1"/>
    <col min="3094" max="3094" width="29.1328125" style="137" bestFit="1" customWidth="1"/>
    <col min="3095" max="3095" width="9.33203125" style="137" bestFit="1" customWidth="1"/>
    <col min="3096" max="3328" width="8.86328125" style="137"/>
    <col min="3329" max="3329" width="5.1328125" style="137" customWidth="1"/>
    <col min="3330" max="3330" width="30.19921875" style="137" customWidth="1"/>
    <col min="3331" max="3331" width="12.1328125" style="137" bestFit="1" customWidth="1"/>
    <col min="3332" max="3333" width="11" style="137" bestFit="1" customWidth="1"/>
    <col min="3334" max="3334" width="11.33203125" style="137" customWidth="1"/>
    <col min="3335" max="3335" width="10.6640625" style="137" customWidth="1"/>
    <col min="3336" max="3336" width="9.86328125" style="137" customWidth="1"/>
    <col min="3337" max="3338" width="11" style="137" customWidth="1"/>
    <col min="3339" max="3339" width="9.86328125" style="137" customWidth="1"/>
    <col min="3340" max="3342" width="11" style="137" customWidth="1"/>
    <col min="3343" max="3343" width="10.19921875" style="137" customWidth="1"/>
    <col min="3344" max="3344" width="10.6640625" style="137" customWidth="1"/>
    <col min="3345" max="3345" width="11" style="137" customWidth="1"/>
    <col min="3346" max="3346" width="9" style="137" customWidth="1"/>
    <col min="3347" max="3347" width="10.1328125" style="137" customWidth="1"/>
    <col min="3348" max="3348" width="22.46484375" style="137" customWidth="1"/>
    <col min="3349" max="3349" width="21.33203125" style="137" customWidth="1"/>
    <col min="3350" max="3350" width="29.1328125" style="137" bestFit="1" customWidth="1"/>
    <col min="3351" max="3351" width="9.33203125" style="137" bestFit="1" customWidth="1"/>
    <col min="3352" max="3584" width="8.86328125" style="137"/>
    <col min="3585" max="3585" width="5.1328125" style="137" customWidth="1"/>
    <col min="3586" max="3586" width="30.19921875" style="137" customWidth="1"/>
    <col min="3587" max="3587" width="12.1328125" style="137" bestFit="1" customWidth="1"/>
    <col min="3588" max="3589" width="11" style="137" bestFit="1" customWidth="1"/>
    <col min="3590" max="3590" width="11.33203125" style="137" customWidth="1"/>
    <col min="3591" max="3591" width="10.6640625" style="137" customWidth="1"/>
    <col min="3592" max="3592" width="9.86328125" style="137" customWidth="1"/>
    <col min="3593" max="3594" width="11" style="137" customWidth="1"/>
    <col min="3595" max="3595" width="9.86328125" style="137" customWidth="1"/>
    <col min="3596" max="3598" width="11" style="137" customWidth="1"/>
    <col min="3599" max="3599" width="10.19921875" style="137" customWidth="1"/>
    <col min="3600" max="3600" width="10.6640625" style="137" customWidth="1"/>
    <col min="3601" max="3601" width="11" style="137" customWidth="1"/>
    <col min="3602" max="3602" width="9" style="137" customWidth="1"/>
    <col min="3603" max="3603" width="10.1328125" style="137" customWidth="1"/>
    <col min="3604" max="3604" width="22.46484375" style="137" customWidth="1"/>
    <col min="3605" max="3605" width="21.33203125" style="137" customWidth="1"/>
    <col min="3606" max="3606" width="29.1328125" style="137" bestFit="1" customWidth="1"/>
    <col min="3607" max="3607" width="9.33203125" style="137" bestFit="1" customWidth="1"/>
    <col min="3608" max="3840" width="8.86328125" style="137"/>
    <col min="3841" max="3841" width="5.1328125" style="137" customWidth="1"/>
    <col min="3842" max="3842" width="30.19921875" style="137" customWidth="1"/>
    <col min="3843" max="3843" width="12.1328125" style="137" bestFit="1" customWidth="1"/>
    <col min="3844" max="3845" width="11" style="137" bestFit="1" customWidth="1"/>
    <col min="3846" max="3846" width="11.33203125" style="137" customWidth="1"/>
    <col min="3847" max="3847" width="10.6640625" style="137" customWidth="1"/>
    <col min="3848" max="3848" width="9.86328125" style="137" customWidth="1"/>
    <col min="3849" max="3850" width="11" style="137" customWidth="1"/>
    <col min="3851" max="3851" width="9.86328125" style="137" customWidth="1"/>
    <col min="3852" max="3854" width="11" style="137" customWidth="1"/>
    <col min="3855" max="3855" width="10.19921875" style="137" customWidth="1"/>
    <col min="3856" max="3856" width="10.6640625" style="137" customWidth="1"/>
    <col min="3857" max="3857" width="11" style="137" customWidth="1"/>
    <col min="3858" max="3858" width="9" style="137" customWidth="1"/>
    <col min="3859" max="3859" width="10.1328125" style="137" customWidth="1"/>
    <col min="3860" max="3860" width="22.46484375" style="137" customWidth="1"/>
    <col min="3861" max="3861" width="21.33203125" style="137" customWidth="1"/>
    <col min="3862" max="3862" width="29.1328125" style="137" bestFit="1" customWidth="1"/>
    <col min="3863" max="3863" width="9.33203125" style="137" bestFit="1" customWidth="1"/>
    <col min="3864" max="4096" width="8.86328125" style="137"/>
    <col min="4097" max="4097" width="5.1328125" style="137" customWidth="1"/>
    <col min="4098" max="4098" width="30.19921875" style="137" customWidth="1"/>
    <col min="4099" max="4099" width="12.1328125" style="137" bestFit="1" customWidth="1"/>
    <col min="4100" max="4101" width="11" style="137" bestFit="1" customWidth="1"/>
    <col min="4102" max="4102" width="11.33203125" style="137" customWidth="1"/>
    <col min="4103" max="4103" width="10.6640625" style="137" customWidth="1"/>
    <col min="4104" max="4104" width="9.86328125" style="137" customWidth="1"/>
    <col min="4105" max="4106" width="11" style="137" customWidth="1"/>
    <col min="4107" max="4107" width="9.86328125" style="137" customWidth="1"/>
    <col min="4108" max="4110" width="11" style="137" customWidth="1"/>
    <col min="4111" max="4111" width="10.19921875" style="137" customWidth="1"/>
    <col min="4112" max="4112" width="10.6640625" style="137" customWidth="1"/>
    <col min="4113" max="4113" width="11" style="137" customWidth="1"/>
    <col min="4114" max="4114" width="9" style="137" customWidth="1"/>
    <col min="4115" max="4115" width="10.1328125" style="137" customWidth="1"/>
    <col min="4116" max="4116" width="22.46484375" style="137" customWidth="1"/>
    <col min="4117" max="4117" width="21.33203125" style="137" customWidth="1"/>
    <col min="4118" max="4118" width="29.1328125" style="137" bestFit="1" customWidth="1"/>
    <col min="4119" max="4119" width="9.33203125" style="137" bestFit="1" customWidth="1"/>
    <col min="4120" max="4352" width="8.86328125" style="137"/>
    <col min="4353" max="4353" width="5.1328125" style="137" customWidth="1"/>
    <col min="4354" max="4354" width="30.19921875" style="137" customWidth="1"/>
    <col min="4355" max="4355" width="12.1328125" style="137" bestFit="1" customWidth="1"/>
    <col min="4356" max="4357" width="11" style="137" bestFit="1" customWidth="1"/>
    <col min="4358" max="4358" width="11.33203125" style="137" customWidth="1"/>
    <col min="4359" max="4359" width="10.6640625" style="137" customWidth="1"/>
    <col min="4360" max="4360" width="9.86328125" style="137" customWidth="1"/>
    <col min="4361" max="4362" width="11" style="137" customWidth="1"/>
    <col min="4363" max="4363" width="9.86328125" style="137" customWidth="1"/>
    <col min="4364" max="4366" width="11" style="137" customWidth="1"/>
    <col min="4367" max="4367" width="10.19921875" style="137" customWidth="1"/>
    <col min="4368" max="4368" width="10.6640625" style="137" customWidth="1"/>
    <col min="4369" max="4369" width="11" style="137" customWidth="1"/>
    <col min="4370" max="4370" width="9" style="137" customWidth="1"/>
    <col min="4371" max="4371" width="10.1328125" style="137" customWidth="1"/>
    <col min="4372" max="4372" width="22.46484375" style="137" customWidth="1"/>
    <col min="4373" max="4373" width="21.33203125" style="137" customWidth="1"/>
    <col min="4374" max="4374" width="29.1328125" style="137" bestFit="1" customWidth="1"/>
    <col min="4375" max="4375" width="9.33203125" style="137" bestFit="1" customWidth="1"/>
    <col min="4376" max="4608" width="8.86328125" style="137"/>
    <col min="4609" max="4609" width="5.1328125" style="137" customWidth="1"/>
    <col min="4610" max="4610" width="30.19921875" style="137" customWidth="1"/>
    <col min="4611" max="4611" width="12.1328125" style="137" bestFit="1" customWidth="1"/>
    <col min="4612" max="4613" width="11" style="137" bestFit="1" customWidth="1"/>
    <col min="4614" max="4614" width="11.33203125" style="137" customWidth="1"/>
    <col min="4615" max="4615" width="10.6640625" style="137" customWidth="1"/>
    <col min="4616" max="4616" width="9.86328125" style="137" customWidth="1"/>
    <col min="4617" max="4618" width="11" style="137" customWidth="1"/>
    <col min="4619" max="4619" width="9.86328125" style="137" customWidth="1"/>
    <col min="4620" max="4622" width="11" style="137" customWidth="1"/>
    <col min="4623" max="4623" width="10.19921875" style="137" customWidth="1"/>
    <col min="4624" max="4624" width="10.6640625" style="137" customWidth="1"/>
    <col min="4625" max="4625" width="11" style="137" customWidth="1"/>
    <col min="4626" max="4626" width="9" style="137" customWidth="1"/>
    <col min="4627" max="4627" width="10.1328125" style="137" customWidth="1"/>
    <col min="4628" max="4628" width="22.46484375" style="137" customWidth="1"/>
    <col min="4629" max="4629" width="21.33203125" style="137" customWidth="1"/>
    <col min="4630" max="4630" width="29.1328125" style="137" bestFit="1" customWidth="1"/>
    <col min="4631" max="4631" width="9.33203125" style="137" bestFit="1" customWidth="1"/>
    <col min="4632" max="4864" width="8.86328125" style="137"/>
    <col min="4865" max="4865" width="5.1328125" style="137" customWidth="1"/>
    <col min="4866" max="4866" width="30.19921875" style="137" customWidth="1"/>
    <col min="4867" max="4867" width="12.1328125" style="137" bestFit="1" customWidth="1"/>
    <col min="4868" max="4869" width="11" style="137" bestFit="1" customWidth="1"/>
    <col min="4870" max="4870" width="11.33203125" style="137" customWidth="1"/>
    <col min="4871" max="4871" width="10.6640625" style="137" customWidth="1"/>
    <col min="4872" max="4872" width="9.86328125" style="137" customWidth="1"/>
    <col min="4873" max="4874" width="11" style="137" customWidth="1"/>
    <col min="4875" max="4875" width="9.86328125" style="137" customWidth="1"/>
    <col min="4876" max="4878" width="11" style="137" customWidth="1"/>
    <col min="4879" max="4879" width="10.19921875" style="137" customWidth="1"/>
    <col min="4880" max="4880" width="10.6640625" style="137" customWidth="1"/>
    <col min="4881" max="4881" width="11" style="137" customWidth="1"/>
    <col min="4882" max="4882" width="9" style="137" customWidth="1"/>
    <col min="4883" max="4883" width="10.1328125" style="137" customWidth="1"/>
    <col min="4884" max="4884" width="22.46484375" style="137" customWidth="1"/>
    <col min="4885" max="4885" width="21.33203125" style="137" customWidth="1"/>
    <col min="4886" max="4886" width="29.1328125" style="137" bestFit="1" customWidth="1"/>
    <col min="4887" max="4887" width="9.33203125" style="137" bestFit="1" customWidth="1"/>
    <col min="4888" max="5120" width="8.86328125" style="137"/>
    <col min="5121" max="5121" width="5.1328125" style="137" customWidth="1"/>
    <col min="5122" max="5122" width="30.19921875" style="137" customWidth="1"/>
    <col min="5123" max="5123" width="12.1328125" style="137" bestFit="1" customWidth="1"/>
    <col min="5124" max="5125" width="11" style="137" bestFit="1" customWidth="1"/>
    <col min="5126" max="5126" width="11.33203125" style="137" customWidth="1"/>
    <col min="5127" max="5127" width="10.6640625" style="137" customWidth="1"/>
    <col min="5128" max="5128" width="9.86328125" style="137" customWidth="1"/>
    <col min="5129" max="5130" width="11" style="137" customWidth="1"/>
    <col min="5131" max="5131" width="9.86328125" style="137" customWidth="1"/>
    <col min="5132" max="5134" width="11" style="137" customWidth="1"/>
    <col min="5135" max="5135" width="10.19921875" style="137" customWidth="1"/>
    <col min="5136" max="5136" width="10.6640625" style="137" customWidth="1"/>
    <col min="5137" max="5137" width="11" style="137" customWidth="1"/>
    <col min="5138" max="5138" width="9" style="137" customWidth="1"/>
    <col min="5139" max="5139" width="10.1328125" style="137" customWidth="1"/>
    <col min="5140" max="5140" width="22.46484375" style="137" customWidth="1"/>
    <col min="5141" max="5141" width="21.33203125" style="137" customWidth="1"/>
    <col min="5142" max="5142" width="29.1328125" style="137" bestFit="1" customWidth="1"/>
    <col min="5143" max="5143" width="9.33203125" style="137" bestFit="1" customWidth="1"/>
    <col min="5144" max="5376" width="8.86328125" style="137"/>
    <col min="5377" max="5377" width="5.1328125" style="137" customWidth="1"/>
    <col min="5378" max="5378" width="30.19921875" style="137" customWidth="1"/>
    <col min="5379" max="5379" width="12.1328125" style="137" bestFit="1" customWidth="1"/>
    <col min="5380" max="5381" width="11" style="137" bestFit="1" customWidth="1"/>
    <col min="5382" max="5382" width="11.33203125" style="137" customWidth="1"/>
    <col min="5383" max="5383" width="10.6640625" style="137" customWidth="1"/>
    <col min="5384" max="5384" width="9.86328125" style="137" customWidth="1"/>
    <col min="5385" max="5386" width="11" style="137" customWidth="1"/>
    <col min="5387" max="5387" width="9.86328125" style="137" customWidth="1"/>
    <col min="5388" max="5390" width="11" style="137" customWidth="1"/>
    <col min="5391" max="5391" width="10.19921875" style="137" customWidth="1"/>
    <col min="5392" max="5392" width="10.6640625" style="137" customWidth="1"/>
    <col min="5393" max="5393" width="11" style="137" customWidth="1"/>
    <col min="5394" max="5394" width="9" style="137" customWidth="1"/>
    <col min="5395" max="5395" width="10.1328125" style="137" customWidth="1"/>
    <col min="5396" max="5396" width="22.46484375" style="137" customWidth="1"/>
    <col min="5397" max="5397" width="21.33203125" style="137" customWidth="1"/>
    <col min="5398" max="5398" width="29.1328125" style="137" bestFit="1" customWidth="1"/>
    <col min="5399" max="5399" width="9.33203125" style="137" bestFit="1" customWidth="1"/>
    <col min="5400" max="5632" width="8.86328125" style="137"/>
    <col min="5633" max="5633" width="5.1328125" style="137" customWidth="1"/>
    <col min="5634" max="5634" width="30.19921875" style="137" customWidth="1"/>
    <col min="5635" max="5635" width="12.1328125" style="137" bestFit="1" customWidth="1"/>
    <col min="5636" max="5637" width="11" style="137" bestFit="1" customWidth="1"/>
    <col min="5638" max="5638" width="11.33203125" style="137" customWidth="1"/>
    <col min="5639" max="5639" width="10.6640625" style="137" customWidth="1"/>
    <col min="5640" max="5640" width="9.86328125" style="137" customWidth="1"/>
    <col min="5641" max="5642" width="11" style="137" customWidth="1"/>
    <col min="5643" max="5643" width="9.86328125" style="137" customWidth="1"/>
    <col min="5644" max="5646" width="11" style="137" customWidth="1"/>
    <col min="5647" max="5647" width="10.19921875" style="137" customWidth="1"/>
    <col min="5648" max="5648" width="10.6640625" style="137" customWidth="1"/>
    <col min="5649" max="5649" width="11" style="137" customWidth="1"/>
    <col min="5650" max="5650" width="9" style="137" customWidth="1"/>
    <col min="5651" max="5651" width="10.1328125" style="137" customWidth="1"/>
    <col min="5652" max="5652" width="22.46484375" style="137" customWidth="1"/>
    <col min="5653" max="5653" width="21.33203125" style="137" customWidth="1"/>
    <col min="5654" max="5654" width="29.1328125" style="137" bestFit="1" customWidth="1"/>
    <col min="5655" max="5655" width="9.33203125" style="137" bestFit="1" customWidth="1"/>
    <col min="5656" max="5888" width="8.86328125" style="137"/>
    <col min="5889" max="5889" width="5.1328125" style="137" customWidth="1"/>
    <col min="5890" max="5890" width="30.19921875" style="137" customWidth="1"/>
    <col min="5891" max="5891" width="12.1328125" style="137" bestFit="1" customWidth="1"/>
    <col min="5892" max="5893" width="11" style="137" bestFit="1" customWidth="1"/>
    <col min="5894" max="5894" width="11.33203125" style="137" customWidth="1"/>
    <col min="5895" max="5895" width="10.6640625" style="137" customWidth="1"/>
    <col min="5896" max="5896" width="9.86328125" style="137" customWidth="1"/>
    <col min="5897" max="5898" width="11" style="137" customWidth="1"/>
    <col min="5899" max="5899" width="9.86328125" style="137" customWidth="1"/>
    <col min="5900" max="5902" width="11" style="137" customWidth="1"/>
    <col min="5903" max="5903" width="10.19921875" style="137" customWidth="1"/>
    <col min="5904" max="5904" width="10.6640625" style="137" customWidth="1"/>
    <col min="5905" max="5905" width="11" style="137" customWidth="1"/>
    <col min="5906" max="5906" width="9" style="137" customWidth="1"/>
    <col min="5907" max="5907" width="10.1328125" style="137" customWidth="1"/>
    <col min="5908" max="5908" width="22.46484375" style="137" customWidth="1"/>
    <col min="5909" max="5909" width="21.33203125" style="137" customWidth="1"/>
    <col min="5910" max="5910" width="29.1328125" style="137" bestFit="1" customWidth="1"/>
    <col min="5911" max="5911" width="9.33203125" style="137" bestFit="1" customWidth="1"/>
    <col min="5912" max="6144" width="8.86328125" style="137"/>
    <col min="6145" max="6145" width="5.1328125" style="137" customWidth="1"/>
    <col min="6146" max="6146" width="30.19921875" style="137" customWidth="1"/>
    <col min="6147" max="6147" width="12.1328125" style="137" bestFit="1" customWidth="1"/>
    <col min="6148" max="6149" width="11" style="137" bestFit="1" customWidth="1"/>
    <col min="6150" max="6150" width="11.33203125" style="137" customWidth="1"/>
    <col min="6151" max="6151" width="10.6640625" style="137" customWidth="1"/>
    <col min="6152" max="6152" width="9.86328125" style="137" customWidth="1"/>
    <col min="6153" max="6154" width="11" style="137" customWidth="1"/>
    <col min="6155" max="6155" width="9.86328125" style="137" customWidth="1"/>
    <col min="6156" max="6158" width="11" style="137" customWidth="1"/>
    <col min="6159" max="6159" width="10.19921875" style="137" customWidth="1"/>
    <col min="6160" max="6160" width="10.6640625" style="137" customWidth="1"/>
    <col min="6161" max="6161" width="11" style="137" customWidth="1"/>
    <col min="6162" max="6162" width="9" style="137" customWidth="1"/>
    <col min="6163" max="6163" width="10.1328125" style="137" customWidth="1"/>
    <col min="6164" max="6164" width="22.46484375" style="137" customWidth="1"/>
    <col min="6165" max="6165" width="21.33203125" style="137" customWidth="1"/>
    <col min="6166" max="6166" width="29.1328125" style="137" bestFit="1" customWidth="1"/>
    <col min="6167" max="6167" width="9.33203125" style="137" bestFit="1" customWidth="1"/>
    <col min="6168" max="6400" width="8.86328125" style="137"/>
    <col min="6401" max="6401" width="5.1328125" style="137" customWidth="1"/>
    <col min="6402" max="6402" width="30.19921875" style="137" customWidth="1"/>
    <col min="6403" max="6403" width="12.1328125" style="137" bestFit="1" customWidth="1"/>
    <col min="6404" max="6405" width="11" style="137" bestFit="1" customWidth="1"/>
    <col min="6406" max="6406" width="11.33203125" style="137" customWidth="1"/>
    <col min="6407" max="6407" width="10.6640625" style="137" customWidth="1"/>
    <col min="6408" max="6408" width="9.86328125" style="137" customWidth="1"/>
    <col min="6409" max="6410" width="11" style="137" customWidth="1"/>
    <col min="6411" max="6411" width="9.86328125" style="137" customWidth="1"/>
    <col min="6412" max="6414" width="11" style="137" customWidth="1"/>
    <col min="6415" max="6415" width="10.19921875" style="137" customWidth="1"/>
    <col min="6416" max="6416" width="10.6640625" style="137" customWidth="1"/>
    <col min="6417" max="6417" width="11" style="137" customWidth="1"/>
    <col min="6418" max="6418" width="9" style="137" customWidth="1"/>
    <col min="6419" max="6419" width="10.1328125" style="137" customWidth="1"/>
    <col min="6420" max="6420" width="22.46484375" style="137" customWidth="1"/>
    <col min="6421" max="6421" width="21.33203125" style="137" customWidth="1"/>
    <col min="6422" max="6422" width="29.1328125" style="137" bestFit="1" customWidth="1"/>
    <col min="6423" max="6423" width="9.33203125" style="137" bestFit="1" customWidth="1"/>
    <col min="6424" max="6656" width="8.86328125" style="137"/>
    <col min="6657" max="6657" width="5.1328125" style="137" customWidth="1"/>
    <col min="6658" max="6658" width="30.19921875" style="137" customWidth="1"/>
    <col min="6659" max="6659" width="12.1328125" style="137" bestFit="1" customWidth="1"/>
    <col min="6660" max="6661" width="11" style="137" bestFit="1" customWidth="1"/>
    <col min="6662" max="6662" width="11.33203125" style="137" customWidth="1"/>
    <col min="6663" max="6663" width="10.6640625" style="137" customWidth="1"/>
    <col min="6664" max="6664" width="9.86328125" style="137" customWidth="1"/>
    <col min="6665" max="6666" width="11" style="137" customWidth="1"/>
    <col min="6667" max="6667" width="9.86328125" style="137" customWidth="1"/>
    <col min="6668" max="6670" width="11" style="137" customWidth="1"/>
    <col min="6671" max="6671" width="10.19921875" style="137" customWidth="1"/>
    <col min="6672" max="6672" width="10.6640625" style="137" customWidth="1"/>
    <col min="6673" max="6673" width="11" style="137" customWidth="1"/>
    <col min="6674" max="6674" width="9" style="137" customWidth="1"/>
    <col min="6675" max="6675" width="10.1328125" style="137" customWidth="1"/>
    <col min="6676" max="6676" width="22.46484375" style="137" customWidth="1"/>
    <col min="6677" max="6677" width="21.33203125" style="137" customWidth="1"/>
    <col min="6678" max="6678" width="29.1328125" style="137" bestFit="1" customWidth="1"/>
    <col min="6679" max="6679" width="9.33203125" style="137" bestFit="1" customWidth="1"/>
    <col min="6680" max="6912" width="8.86328125" style="137"/>
    <col min="6913" max="6913" width="5.1328125" style="137" customWidth="1"/>
    <col min="6914" max="6914" width="30.19921875" style="137" customWidth="1"/>
    <col min="6915" max="6915" width="12.1328125" style="137" bestFit="1" customWidth="1"/>
    <col min="6916" max="6917" width="11" style="137" bestFit="1" customWidth="1"/>
    <col min="6918" max="6918" width="11.33203125" style="137" customWidth="1"/>
    <col min="6919" max="6919" width="10.6640625" style="137" customWidth="1"/>
    <col min="6920" max="6920" width="9.86328125" style="137" customWidth="1"/>
    <col min="6921" max="6922" width="11" style="137" customWidth="1"/>
    <col min="6923" max="6923" width="9.86328125" style="137" customWidth="1"/>
    <col min="6924" max="6926" width="11" style="137" customWidth="1"/>
    <col min="6927" max="6927" width="10.19921875" style="137" customWidth="1"/>
    <col min="6928" max="6928" width="10.6640625" style="137" customWidth="1"/>
    <col min="6929" max="6929" width="11" style="137" customWidth="1"/>
    <col min="6930" max="6930" width="9" style="137" customWidth="1"/>
    <col min="6931" max="6931" width="10.1328125" style="137" customWidth="1"/>
    <col min="6932" max="6932" width="22.46484375" style="137" customWidth="1"/>
    <col min="6933" max="6933" width="21.33203125" style="137" customWidth="1"/>
    <col min="6934" max="6934" width="29.1328125" style="137" bestFit="1" customWidth="1"/>
    <col min="6935" max="6935" width="9.33203125" style="137" bestFit="1" customWidth="1"/>
    <col min="6936" max="7168" width="8.86328125" style="137"/>
    <col min="7169" max="7169" width="5.1328125" style="137" customWidth="1"/>
    <col min="7170" max="7170" width="30.19921875" style="137" customWidth="1"/>
    <col min="7171" max="7171" width="12.1328125" style="137" bestFit="1" customWidth="1"/>
    <col min="7172" max="7173" width="11" style="137" bestFit="1" customWidth="1"/>
    <col min="7174" max="7174" width="11.33203125" style="137" customWidth="1"/>
    <col min="7175" max="7175" width="10.6640625" style="137" customWidth="1"/>
    <col min="7176" max="7176" width="9.86328125" style="137" customWidth="1"/>
    <col min="7177" max="7178" width="11" style="137" customWidth="1"/>
    <col min="7179" max="7179" width="9.86328125" style="137" customWidth="1"/>
    <col min="7180" max="7182" width="11" style="137" customWidth="1"/>
    <col min="7183" max="7183" width="10.19921875" style="137" customWidth="1"/>
    <col min="7184" max="7184" width="10.6640625" style="137" customWidth="1"/>
    <col min="7185" max="7185" width="11" style="137" customWidth="1"/>
    <col min="7186" max="7186" width="9" style="137" customWidth="1"/>
    <col min="7187" max="7187" width="10.1328125" style="137" customWidth="1"/>
    <col min="7188" max="7188" width="22.46484375" style="137" customWidth="1"/>
    <col min="7189" max="7189" width="21.33203125" style="137" customWidth="1"/>
    <col min="7190" max="7190" width="29.1328125" style="137" bestFit="1" customWidth="1"/>
    <col min="7191" max="7191" width="9.33203125" style="137" bestFit="1" customWidth="1"/>
    <col min="7192" max="7424" width="8.86328125" style="137"/>
    <col min="7425" max="7425" width="5.1328125" style="137" customWidth="1"/>
    <col min="7426" max="7426" width="30.19921875" style="137" customWidth="1"/>
    <col min="7427" max="7427" width="12.1328125" style="137" bestFit="1" customWidth="1"/>
    <col min="7428" max="7429" width="11" style="137" bestFit="1" customWidth="1"/>
    <col min="7430" max="7430" width="11.33203125" style="137" customWidth="1"/>
    <col min="7431" max="7431" width="10.6640625" style="137" customWidth="1"/>
    <col min="7432" max="7432" width="9.86328125" style="137" customWidth="1"/>
    <col min="7433" max="7434" width="11" style="137" customWidth="1"/>
    <col min="7435" max="7435" width="9.86328125" style="137" customWidth="1"/>
    <col min="7436" max="7438" width="11" style="137" customWidth="1"/>
    <col min="7439" max="7439" width="10.19921875" style="137" customWidth="1"/>
    <col min="7440" max="7440" width="10.6640625" style="137" customWidth="1"/>
    <col min="7441" max="7441" width="11" style="137" customWidth="1"/>
    <col min="7442" max="7442" width="9" style="137" customWidth="1"/>
    <col min="7443" max="7443" width="10.1328125" style="137" customWidth="1"/>
    <col min="7444" max="7444" width="22.46484375" style="137" customWidth="1"/>
    <col min="7445" max="7445" width="21.33203125" style="137" customWidth="1"/>
    <col min="7446" max="7446" width="29.1328125" style="137" bestFit="1" customWidth="1"/>
    <col min="7447" max="7447" width="9.33203125" style="137" bestFit="1" customWidth="1"/>
    <col min="7448" max="7680" width="8.86328125" style="137"/>
    <col min="7681" max="7681" width="5.1328125" style="137" customWidth="1"/>
    <col min="7682" max="7682" width="30.19921875" style="137" customWidth="1"/>
    <col min="7683" max="7683" width="12.1328125" style="137" bestFit="1" customWidth="1"/>
    <col min="7684" max="7685" width="11" style="137" bestFit="1" customWidth="1"/>
    <col min="7686" max="7686" width="11.33203125" style="137" customWidth="1"/>
    <col min="7687" max="7687" width="10.6640625" style="137" customWidth="1"/>
    <col min="7688" max="7688" width="9.86328125" style="137" customWidth="1"/>
    <col min="7689" max="7690" width="11" style="137" customWidth="1"/>
    <col min="7691" max="7691" width="9.86328125" style="137" customWidth="1"/>
    <col min="7692" max="7694" width="11" style="137" customWidth="1"/>
    <col min="7695" max="7695" width="10.19921875" style="137" customWidth="1"/>
    <col min="7696" max="7696" width="10.6640625" style="137" customWidth="1"/>
    <col min="7697" max="7697" width="11" style="137" customWidth="1"/>
    <col min="7698" max="7698" width="9" style="137" customWidth="1"/>
    <col min="7699" max="7699" width="10.1328125" style="137" customWidth="1"/>
    <col min="7700" max="7700" width="22.46484375" style="137" customWidth="1"/>
    <col min="7701" max="7701" width="21.33203125" style="137" customWidth="1"/>
    <col min="7702" max="7702" width="29.1328125" style="137" bestFit="1" customWidth="1"/>
    <col min="7703" max="7703" width="9.33203125" style="137" bestFit="1" customWidth="1"/>
    <col min="7704" max="7936" width="8.86328125" style="137"/>
    <col min="7937" max="7937" width="5.1328125" style="137" customWidth="1"/>
    <col min="7938" max="7938" width="30.19921875" style="137" customWidth="1"/>
    <col min="7939" max="7939" width="12.1328125" style="137" bestFit="1" customWidth="1"/>
    <col min="7940" max="7941" width="11" style="137" bestFit="1" customWidth="1"/>
    <col min="7942" max="7942" width="11.33203125" style="137" customWidth="1"/>
    <col min="7943" max="7943" width="10.6640625" style="137" customWidth="1"/>
    <col min="7944" max="7944" width="9.86328125" style="137" customWidth="1"/>
    <col min="7945" max="7946" width="11" style="137" customWidth="1"/>
    <col min="7947" max="7947" width="9.86328125" style="137" customWidth="1"/>
    <col min="7948" max="7950" width="11" style="137" customWidth="1"/>
    <col min="7951" max="7951" width="10.19921875" style="137" customWidth="1"/>
    <col min="7952" max="7952" width="10.6640625" style="137" customWidth="1"/>
    <col min="7953" max="7953" width="11" style="137" customWidth="1"/>
    <col min="7954" max="7954" width="9" style="137" customWidth="1"/>
    <col min="7955" max="7955" width="10.1328125" style="137" customWidth="1"/>
    <col min="7956" max="7956" width="22.46484375" style="137" customWidth="1"/>
    <col min="7957" max="7957" width="21.33203125" style="137" customWidth="1"/>
    <col min="7958" max="7958" width="29.1328125" style="137" bestFit="1" customWidth="1"/>
    <col min="7959" max="7959" width="9.33203125" style="137" bestFit="1" customWidth="1"/>
    <col min="7960" max="8192" width="8.86328125" style="137"/>
    <col min="8193" max="8193" width="5.1328125" style="137" customWidth="1"/>
    <col min="8194" max="8194" width="30.19921875" style="137" customWidth="1"/>
    <col min="8195" max="8195" width="12.1328125" style="137" bestFit="1" customWidth="1"/>
    <col min="8196" max="8197" width="11" style="137" bestFit="1" customWidth="1"/>
    <col min="8198" max="8198" width="11.33203125" style="137" customWidth="1"/>
    <col min="8199" max="8199" width="10.6640625" style="137" customWidth="1"/>
    <col min="8200" max="8200" width="9.86328125" style="137" customWidth="1"/>
    <col min="8201" max="8202" width="11" style="137" customWidth="1"/>
    <col min="8203" max="8203" width="9.86328125" style="137" customWidth="1"/>
    <col min="8204" max="8206" width="11" style="137" customWidth="1"/>
    <col min="8207" max="8207" width="10.19921875" style="137" customWidth="1"/>
    <col min="8208" max="8208" width="10.6640625" style="137" customWidth="1"/>
    <col min="8209" max="8209" width="11" style="137" customWidth="1"/>
    <col min="8210" max="8210" width="9" style="137" customWidth="1"/>
    <col min="8211" max="8211" width="10.1328125" style="137" customWidth="1"/>
    <col min="8212" max="8212" width="22.46484375" style="137" customWidth="1"/>
    <col min="8213" max="8213" width="21.33203125" style="137" customWidth="1"/>
    <col min="8214" max="8214" width="29.1328125" style="137" bestFit="1" customWidth="1"/>
    <col min="8215" max="8215" width="9.33203125" style="137" bestFit="1" customWidth="1"/>
    <col min="8216" max="8448" width="8.86328125" style="137"/>
    <col min="8449" max="8449" width="5.1328125" style="137" customWidth="1"/>
    <col min="8450" max="8450" width="30.19921875" style="137" customWidth="1"/>
    <col min="8451" max="8451" width="12.1328125" style="137" bestFit="1" customWidth="1"/>
    <col min="8452" max="8453" width="11" style="137" bestFit="1" customWidth="1"/>
    <col min="8454" max="8454" width="11.33203125" style="137" customWidth="1"/>
    <col min="8455" max="8455" width="10.6640625" style="137" customWidth="1"/>
    <col min="8456" max="8456" width="9.86328125" style="137" customWidth="1"/>
    <col min="8457" max="8458" width="11" style="137" customWidth="1"/>
    <col min="8459" max="8459" width="9.86328125" style="137" customWidth="1"/>
    <col min="8460" max="8462" width="11" style="137" customWidth="1"/>
    <col min="8463" max="8463" width="10.19921875" style="137" customWidth="1"/>
    <col min="8464" max="8464" width="10.6640625" style="137" customWidth="1"/>
    <col min="8465" max="8465" width="11" style="137" customWidth="1"/>
    <col min="8466" max="8466" width="9" style="137" customWidth="1"/>
    <col min="8467" max="8467" width="10.1328125" style="137" customWidth="1"/>
    <col min="8468" max="8468" width="22.46484375" style="137" customWidth="1"/>
    <col min="8469" max="8469" width="21.33203125" style="137" customWidth="1"/>
    <col min="8470" max="8470" width="29.1328125" style="137" bestFit="1" customWidth="1"/>
    <col min="8471" max="8471" width="9.33203125" style="137" bestFit="1" customWidth="1"/>
    <col min="8472" max="8704" width="8.86328125" style="137"/>
    <col min="8705" max="8705" width="5.1328125" style="137" customWidth="1"/>
    <col min="8706" max="8706" width="30.19921875" style="137" customWidth="1"/>
    <col min="8707" max="8707" width="12.1328125" style="137" bestFit="1" customWidth="1"/>
    <col min="8708" max="8709" width="11" style="137" bestFit="1" customWidth="1"/>
    <col min="8710" max="8710" width="11.33203125" style="137" customWidth="1"/>
    <col min="8711" max="8711" width="10.6640625" style="137" customWidth="1"/>
    <col min="8712" max="8712" width="9.86328125" style="137" customWidth="1"/>
    <col min="8713" max="8714" width="11" style="137" customWidth="1"/>
    <col min="8715" max="8715" width="9.86328125" style="137" customWidth="1"/>
    <col min="8716" max="8718" width="11" style="137" customWidth="1"/>
    <col min="8719" max="8719" width="10.19921875" style="137" customWidth="1"/>
    <col min="8720" max="8720" width="10.6640625" style="137" customWidth="1"/>
    <col min="8721" max="8721" width="11" style="137" customWidth="1"/>
    <col min="8722" max="8722" width="9" style="137" customWidth="1"/>
    <col min="8723" max="8723" width="10.1328125" style="137" customWidth="1"/>
    <col min="8724" max="8724" width="22.46484375" style="137" customWidth="1"/>
    <col min="8725" max="8725" width="21.33203125" style="137" customWidth="1"/>
    <col min="8726" max="8726" width="29.1328125" style="137" bestFit="1" customWidth="1"/>
    <col min="8727" max="8727" width="9.33203125" style="137" bestFit="1" customWidth="1"/>
    <col min="8728" max="8960" width="8.86328125" style="137"/>
    <col min="8961" max="8961" width="5.1328125" style="137" customWidth="1"/>
    <col min="8962" max="8962" width="30.19921875" style="137" customWidth="1"/>
    <col min="8963" max="8963" width="12.1328125" style="137" bestFit="1" customWidth="1"/>
    <col min="8964" max="8965" width="11" style="137" bestFit="1" customWidth="1"/>
    <col min="8966" max="8966" width="11.33203125" style="137" customWidth="1"/>
    <col min="8967" max="8967" width="10.6640625" style="137" customWidth="1"/>
    <col min="8968" max="8968" width="9.86328125" style="137" customWidth="1"/>
    <col min="8969" max="8970" width="11" style="137" customWidth="1"/>
    <col min="8971" max="8971" width="9.86328125" style="137" customWidth="1"/>
    <col min="8972" max="8974" width="11" style="137" customWidth="1"/>
    <col min="8975" max="8975" width="10.19921875" style="137" customWidth="1"/>
    <col min="8976" max="8976" width="10.6640625" style="137" customWidth="1"/>
    <col min="8977" max="8977" width="11" style="137" customWidth="1"/>
    <col min="8978" max="8978" width="9" style="137" customWidth="1"/>
    <col min="8979" max="8979" width="10.1328125" style="137" customWidth="1"/>
    <col min="8980" max="8980" width="22.46484375" style="137" customWidth="1"/>
    <col min="8981" max="8981" width="21.33203125" style="137" customWidth="1"/>
    <col min="8982" max="8982" width="29.1328125" style="137" bestFit="1" customWidth="1"/>
    <col min="8983" max="8983" width="9.33203125" style="137" bestFit="1" customWidth="1"/>
    <col min="8984" max="9216" width="8.86328125" style="137"/>
    <col min="9217" max="9217" width="5.1328125" style="137" customWidth="1"/>
    <col min="9218" max="9218" width="30.19921875" style="137" customWidth="1"/>
    <col min="9219" max="9219" width="12.1328125" style="137" bestFit="1" customWidth="1"/>
    <col min="9220" max="9221" width="11" style="137" bestFit="1" customWidth="1"/>
    <col min="9222" max="9222" width="11.33203125" style="137" customWidth="1"/>
    <col min="9223" max="9223" width="10.6640625" style="137" customWidth="1"/>
    <col min="9224" max="9224" width="9.86328125" style="137" customWidth="1"/>
    <col min="9225" max="9226" width="11" style="137" customWidth="1"/>
    <col min="9227" max="9227" width="9.86328125" style="137" customWidth="1"/>
    <col min="9228" max="9230" width="11" style="137" customWidth="1"/>
    <col min="9231" max="9231" width="10.19921875" style="137" customWidth="1"/>
    <col min="9232" max="9232" width="10.6640625" style="137" customWidth="1"/>
    <col min="9233" max="9233" width="11" style="137" customWidth="1"/>
    <col min="9234" max="9234" width="9" style="137" customWidth="1"/>
    <col min="9235" max="9235" width="10.1328125" style="137" customWidth="1"/>
    <col min="9236" max="9236" width="22.46484375" style="137" customWidth="1"/>
    <col min="9237" max="9237" width="21.33203125" style="137" customWidth="1"/>
    <col min="9238" max="9238" width="29.1328125" style="137" bestFit="1" customWidth="1"/>
    <col min="9239" max="9239" width="9.33203125" style="137" bestFit="1" customWidth="1"/>
    <col min="9240" max="9472" width="8.86328125" style="137"/>
    <col min="9473" max="9473" width="5.1328125" style="137" customWidth="1"/>
    <col min="9474" max="9474" width="30.19921875" style="137" customWidth="1"/>
    <col min="9475" max="9475" width="12.1328125" style="137" bestFit="1" customWidth="1"/>
    <col min="9476" max="9477" width="11" style="137" bestFit="1" customWidth="1"/>
    <col min="9478" max="9478" width="11.33203125" style="137" customWidth="1"/>
    <col min="9479" max="9479" width="10.6640625" style="137" customWidth="1"/>
    <col min="9480" max="9480" width="9.86328125" style="137" customWidth="1"/>
    <col min="9481" max="9482" width="11" style="137" customWidth="1"/>
    <col min="9483" max="9483" width="9.86328125" style="137" customWidth="1"/>
    <col min="9484" max="9486" width="11" style="137" customWidth="1"/>
    <col min="9487" max="9487" width="10.19921875" style="137" customWidth="1"/>
    <col min="9488" max="9488" width="10.6640625" style="137" customWidth="1"/>
    <col min="9489" max="9489" width="11" style="137" customWidth="1"/>
    <col min="9490" max="9490" width="9" style="137" customWidth="1"/>
    <col min="9491" max="9491" width="10.1328125" style="137" customWidth="1"/>
    <col min="9492" max="9492" width="22.46484375" style="137" customWidth="1"/>
    <col min="9493" max="9493" width="21.33203125" style="137" customWidth="1"/>
    <col min="9494" max="9494" width="29.1328125" style="137" bestFit="1" customWidth="1"/>
    <col min="9495" max="9495" width="9.33203125" style="137" bestFit="1" customWidth="1"/>
    <col min="9496" max="9728" width="8.86328125" style="137"/>
    <col min="9729" max="9729" width="5.1328125" style="137" customWidth="1"/>
    <col min="9730" max="9730" width="30.19921875" style="137" customWidth="1"/>
    <col min="9731" max="9731" width="12.1328125" style="137" bestFit="1" customWidth="1"/>
    <col min="9732" max="9733" width="11" style="137" bestFit="1" customWidth="1"/>
    <col min="9734" max="9734" width="11.33203125" style="137" customWidth="1"/>
    <col min="9735" max="9735" width="10.6640625" style="137" customWidth="1"/>
    <col min="9736" max="9736" width="9.86328125" style="137" customWidth="1"/>
    <col min="9737" max="9738" width="11" style="137" customWidth="1"/>
    <col min="9739" max="9739" width="9.86328125" style="137" customWidth="1"/>
    <col min="9740" max="9742" width="11" style="137" customWidth="1"/>
    <col min="9743" max="9743" width="10.19921875" style="137" customWidth="1"/>
    <col min="9744" max="9744" width="10.6640625" style="137" customWidth="1"/>
    <col min="9745" max="9745" width="11" style="137" customWidth="1"/>
    <col min="9746" max="9746" width="9" style="137" customWidth="1"/>
    <col min="9747" max="9747" width="10.1328125" style="137" customWidth="1"/>
    <col min="9748" max="9748" width="22.46484375" style="137" customWidth="1"/>
    <col min="9749" max="9749" width="21.33203125" style="137" customWidth="1"/>
    <col min="9750" max="9750" width="29.1328125" style="137" bestFit="1" customWidth="1"/>
    <col min="9751" max="9751" width="9.33203125" style="137" bestFit="1" customWidth="1"/>
    <col min="9752" max="9984" width="8.86328125" style="137"/>
    <col min="9985" max="9985" width="5.1328125" style="137" customWidth="1"/>
    <col min="9986" max="9986" width="30.19921875" style="137" customWidth="1"/>
    <col min="9987" max="9987" width="12.1328125" style="137" bestFit="1" customWidth="1"/>
    <col min="9988" max="9989" width="11" style="137" bestFit="1" customWidth="1"/>
    <col min="9990" max="9990" width="11.33203125" style="137" customWidth="1"/>
    <col min="9991" max="9991" width="10.6640625" style="137" customWidth="1"/>
    <col min="9992" max="9992" width="9.86328125" style="137" customWidth="1"/>
    <col min="9993" max="9994" width="11" style="137" customWidth="1"/>
    <col min="9995" max="9995" width="9.86328125" style="137" customWidth="1"/>
    <col min="9996" max="9998" width="11" style="137" customWidth="1"/>
    <col min="9999" max="9999" width="10.19921875" style="137" customWidth="1"/>
    <col min="10000" max="10000" width="10.6640625" style="137" customWidth="1"/>
    <col min="10001" max="10001" width="11" style="137" customWidth="1"/>
    <col min="10002" max="10002" width="9" style="137" customWidth="1"/>
    <col min="10003" max="10003" width="10.1328125" style="137" customWidth="1"/>
    <col min="10004" max="10004" width="22.46484375" style="137" customWidth="1"/>
    <col min="10005" max="10005" width="21.33203125" style="137" customWidth="1"/>
    <col min="10006" max="10006" width="29.1328125" style="137" bestFit="1" customWidth="1"/>
    <col min="10007" max="10007" width="9.33203125" style="137" bestFit="1" customWidth="1"/>
    <col min="10008" max="10240" width="8.86328125" style="137"/>
    <col min="10241" max="10241" width="5.1328125" style="137" customWidth="1"/>
    <col min="10242" max="10242" width="30.19921875" style="137" customWidth="1"/>
    <col min="10243" max="10243" width="12.1328125" style="137" bestFit="1" customWidth="1"/>
    <col min="10244" max="10245" width="11" style="137" bestFit="1" customWidth="1"/>
    <col min="10246" max="10246" width="11.33203125" style="137" customWidth="1"/>
    <col min="10247" max="10247" width="10.6640625" style="137" customWidth="1"/>
    <col min="10248" max="10248" width="9.86328125" style="137" customWidth="1"/>
    <col min="10249" max="10250" width="11" style="137" customWidth="1"/>
    <col min="10251" max="10251" width="9.86328125" style="137" customWidth="1"/>
    <col min="10252" max="10254" width="11" style="137" customWidth="1"/>
    <col min="10255" max="10255" width="10.19921875" style="137" customWidth="1"/>
    <col min="10256" max="10256" width="10.6640625" style="137" customWidth="1"/>
    <col min="10257" max="10257" width="11" style="137" customWidth="1"/>
    <col min="10258" max="10258" width="9" style="137" customWidth="1"/>
    <col min="10259" max="10259" width="10.1328125" style="137" customWidth="1"/>
    <col min="10260" max="10260" width="22.46484375" style="137" customWidth="1"/>
    <col min="10261" max="10261" width="21.33203125" style="137" customWidth="1"/>
    <col min="10262" max="10262" width="29.1328125" style="137" bestFit="1" customWidth="1"/>
    <col min="10263" max="10263" width="9.33203125" style="137" bestFit="1" customWidth="1"/>
    <col min="10264" max="10496" width="8.86328125" style="137"/>
    <col min="10497" max="10497" width="5.1328125" style="137" customWidth="1"/>
    <col min="10498" max="10498" width="30.19921875" style="137" customWidth="1"/>
    <col min="10499" max="10499" width="12.1328125" style="137" bestFit="1" customWidth="1"/>
    <col min="10500" max="10501" width="11" style="137" bestFit="1" customWidth="1"/>
    <col min="10502" max="10502" width="11.33203125" style="137" customWidth="1"/>
    <col min="10503" max="10503" width="10.6640625" style="137" customWidth="1"/>
    <col min="10504" max="10504" width="9.86328125" style="137" customWidth="1"/>
    <col min="10505" max="10506" width="11" style="137" customWidth="1"/>
    <col min="10507" max="10507" width="9.86328125" style="137" customWidth="1"/>
    <col min="10508" max="10510" width="11" style="137" customWidth="1"/>
    <col min="10511" max="10511" width="10.19921875" style="137" customWidth="1"/>
    <col min="10512" max="10512" width="10.6640625" style="137" customWidth="1"/>
    <col min="10513" max="10513" width="11" style="137" customWidth="1"/>
    <col min="10514" max="10514" width="9" style="137" customWidth="1"/>
    <col min="10515" max="10515" width="10.1328125" style="137" customWidth="1"/>
    <col min="10516" max="10516" width="22.46484375" style="137" customWidth="1"/>
    <col min="10517" max="10517" width="21.33203125" style="137" customWidth="1"/>
    <col min="10518" max="10518" width="29.1328125" style="137" bestFit="1" customWidth="1"/>
    <col min="10519" max="10519" width="9.33203125" style="137" bestFit="1" customWidth="1"/>
    <col min="10520" max="10752" width="8.86328125" style="137"/>
    <col min="10753" max="10753" width="5.1328125" style="137" customWidth="1"/>
    <col min="10754" max="10754" width="30.19921875" style="137" customWidth="1"/>
    <col min="10755" max="10755" width="12.1328125" style="137" bestFit="1" customWidth="1"/>
    <col min="10756" max="10757" width="11" style="137" bestFit="1" customWidth="1"/>
    <col min="10758" max="10758" width="11.33203125" style="137" customWidth="1"/>
    <col min="10759" max="10759" width="10.6640625" style="137" customWidth="1"/>
    <col min="10760" max="10760" width="9.86328125" style="137" customWidth="1"/>
    <col min="10761" max="10762" width="11" style="137" customWidth="1"/>
    <col min="10763" max="10763" width="9.86328125" style="137" customWidth="1"/>
    <col min="10764" max="10766" width="11" style="137" customWidth="1"/>
    <col min="10767" max="10767" width="10.19921875" style="137" customWidth="1"/>
    <col min="10768" max="10768" width="10.6640625" style="137" customWidth="1"/>
    <col min="10769" max="10769" width="11" style="137" customWidth="1"/>
    <col min="10770" max="10770" width="9" style="137" customWidth="1"/>
    <col min="10771" max="10771" width="10.1328125" style="137" customWidth="1"/>
    <col min="10772" max="10772" width="22.46484375" style="137" customWidth="1"/>
    <col min="10773" max="10773" width="21.33203125" style="137" customWidth="1"/>
    <col min="10774" max="10774" width="29.1328125" style="137" bestFit="1" customWidth="1"/>
    <col min="10775" max="10775" width="9.33203125" style="137" bestFit="1" customWidth="1"/>
    <col min="10776" max="11008" width="8.86328125" style="137"/>
    <col min="11009" max="11009" width="5.1328125" style="137" customWidth="1"/>
    <col min="11010" max="11010" width="30.19921875" style="137" customWidth="1"/>
    <col min="11011" max="11011" width="12.1328125" style="137" bestFit="1" customWidth="1"/>
    <col min="11012" max="11013" width="11" style="137" bestFit="1" customWidth="1"/>
    <col min="11014" max="11014" width="11.33203125" style="137" customWidth="1"/>
    <col min="11015" max="11015" width="10.6640625" style="137" customWidth="1"/>
    <col min="11016" max="11016" width="9.86328125" style="137" customWidth="1"/>
    <col min="11017" max="11018" width="11" style="137" customWidth="1"/>
    <col min="11019" max="11019" width="9.86328125" style="137" customWidth="1"/>
    <col min="11020" max="11022" width="11" style="137" customWidth="1"/>
    <col min="11023" max="11023" width="10.19921875" style="137" customWidth="1"/>
    <col min="11024" max="11024" width="10.6640625" style="137" customWidth="1"/>
    <col min="11025" max="11025" width="11" style="137" customWidth="1"/>
    <col min="11026" max="11026" width="9" style="137" customWidth="1"/>
    <col min="11027" max="11027" width="10.1328125" style="137" customWidth="1"/>
    <col min="11028" max="11028" width="22.46484375" style="137" customWidth="1"/>
    <col min="11029" max="11029" width="21.33203125" style="137" customWidth="1"/>
    <col min="11030" max="11030" width="29.1328125" style="137" bestFit="1" customWidth="1"/>
    <col min="11031" max="11031" width="9.33203125" style="137" bestFit="1" customWidth="1"/>
    <col min="11032" max="11264" width="8.86328125" style="137"/>
    <col min="11265" max="11265" width="5.1328125" style="137" customWidth="1"/>
    <col min="11266" max="11266" width="30.19921875" style="137" customWidth="1"/>
    <col min="11267" max="11267" width="12.1328125" style="137" bestFit="1" customWidth="1"/>
    <col min="11268" max="11269" width="11" style="137" bestFit="1" customWidth="1"/>
    <col min="11270" max="11270" width="11.33203125" style="137" customWidth="1"/>
    <col min="11271" max="11271" width="10.6640625" style="137" customWidth="1"/>
    <col min="11272" max="11272" width="9.86328125" style="137" customWidth="1"/>
    <col min="11273" max="11274" width="11" style="137" customWidth="1"/>
    <col min="11275" max="11275" width="9.86328125" style="137" customWidth="1"/>
    <col min="11276" max="11278" width="11" style="137" customWidth="1"/>
    <col min="11279" max="11279" width="10.19921875" style="137" customWidth="1"/>
    <col min="11280" max="11280" width="10.6640625" style="137" customWidth="1"/>
    <col min="11281" max="11281" width="11" style="137" customWidth="1"/>
    <col min="11282" max="11282" width="9" style="137" customWidth="1"/>
    <col min="11283" max="11283" width="10.1328125" style="137" customWidth="1"/>
    <col min="11284" max="11284" width="22.46484375" style="137" customWidth="1"/>
    <col min="11285" max="11285" width="21.33203125" style="137" customWidth="1"/>
    <col min="11286" max="11286" width="29.1328125" style="137" bestFit="1" customWidth="1"/>
    <col min="11287" max="11287" width="9.33203125" style="137" bestFit="1" customWidth="1"/>
    <col min="11288" max="11520" width="8.86328125" style="137"/>
    <col min="11521" max="11521" width="5.1328125" style="137" customWidth="1"/>
    <col min="11522" max="11522" width="30.19921875" style="137" customWidth="1"/>
    <col min="11523" max="11523" width="12.1328125" style="137" bestFit="1" customWidth="1"/>
    <col min="11524" max="11525" width="11" style="137" bestFit="1" customWidth="1"/>
    <col min="11526" max="11526" width="11.33203125" style="137" customWidth="1"/>
    <col min="11527" max="11527" width="10.6640625" style="137" customWidth="1"/>
    <col min="11528" max="11528" width="9.86328125" style="137" customWidth="1"/>
    <col min="11529" max="11530" width="11" style="137" customWidth="1"/>
    <col min="11531" max="11531" width="9.86328125" style="137" customWidth="1"/>
    <col min="11532" max="11534" width="11" style="137" customWidth="1"/>
    <col min="11535" max="11535" width="10.19921875" style="137" customWidth="1"/>
    <col min="11536" max="11536" width="10.6640625" style="137" customWidth="1"/>
    <col min="11537" max="11537" width="11" style="137" customWidth="1"/>
    <col min="11538" max="11538" width="9" style="137" customWidth="1"/>
    <col min="11539" max="11539" width="10.1328125" style="137" customWidth="1"/>
    <col min="11540" max="11540" width="22.46484375" style="137" customWidth="1"/>
    <col min="11541" max="11541" width="21.33203125" style="137" customWidth="1"/>
    <col min="11542" max="11542" width="29.1328125" style="137" bestFit="1" customWidth="1"/>
    <col min="11543" max="11543" width="9.33203125" style="137" bestFit="1" customWidth="1"/>
    <col min="11544" max="11776" width="8.86328125" style="137"/>
    <col min="11777" max="11777" width="5.1328125" style="137" customWidth="1"/>
    <col min="11778" max="11778" width="30.19921875" style="137" customWidth="1"/>
    <col min="11779" max="11779" width="12.1328125" style="137" bestFit="1" customWidth="1"/>
    <col min="11780" max="11781" width="11" style="137" bestFit="1" customWidth="1"/>
    <col min="11782" max="11782" width="11.33203125" style="137" customWidth="1"/>
    <col min="11783" max="11783" width="10.6640625" style="137" customWidth="1"/>
    <col min="11784" max="11784" width="9.86328125" style="137" customWidth="1"/>
    <col min="11785" max="11786" width="11" style="137" customWidth="1"/>
    <col min="11787" max="11787" width="9.86328125" style="137" customWidth="1"/>
    <col min="11788" max="11790" width="11" style="137" customWidth="1"/>
    <col min="11791" max="11791" width="10.19921875" style="137" customWidth="1"/>
    <col min="11792" max="11792" width="10.6640625" style="137" customWidth="1"/>
    <col min="11793" max="11793" width="11" style="137" customWidth="1"/>
    <col min="11794" max="11794" width="9" style="137" customWidth="1"/>
    <col min="11795" max="11795" width="10.1328125" style="137" customWidth="1"/>
    <col min="11796" max="11796" width="22.46484375" style="137" customWidth="1"/>
    <col min="11797" max="11797" width="21.33203125" style="137" customWidth="1"/>
    <col min="11798" max="11798" width="29.1328125" style="137" bestFit="1" customWidth="1"/>
    <col min="11799" max="11799" width="9.33203125" style="137" bestFit="1" customWidth="1"/>
    <col min="11800" max="12032" width="8.86328125" style="137"/>
    <col min="12033" max="12033" width="5.1328125" style="137" customWidth="1"/>
    <col min="12034" max="12034" width="30.19921875" style="137" customWidth="1"/>
    <col min="12035" max="12035" width="12.1328125" style="137" bestFit="1" customWidth="1"/>
    <col min="12036" max="12037" width="11" style="137" bestFit="1" customWidth="1"/>
    <col min="12038" max="12038" width="11.33203125" style="137" customWidth="1"/>
    <col min="12039" max="12039" width="10.6640625" style="137" customWidth="1"/>
    <col min="12040" max="12040" width="9.86328125" style="137" customWidth="1"/>
    <col min="12041" max="12042" width="11" style="137" customWidth="1"/>
    <col min="12043" max="12043" width="9.86328125" style="137" customWidth="1"/>
    <col min="12044" max="12046" width="11" style="137" customWidth="1"/>
    <col min="12047" max="12047" width="10.19921875" style="137" customWidth="1"/>
    <col min="12048" max="12048" width="10.6640625" style="137" customWidth="1"/>
    <col min="12049" max="12049" width="11" style="137" customWidth="1"/>
    <col min="12050" max="12050" width="9" style="137" customWidth="1"/>
    <col min="12051" max="12051" width="10.1328125" style="137" customWidth="1"/>
    <col min="12052" max="12052" width="22.46484375" style="137" customWidth="1"/>
    <col min="12053" max="12053" width="21.33203125" style="137" customWidth="1"/>
    <col min="12054" max="12054" width="29.1328125" style="137" bestFit="1" customWidth="1"/>
    <col min="12055" max="12055" width="9.33203125" style="137" bestFit="1" customWidth="1"/>
    <col min="12056" max="12288" width="8.86328125" style="137"/>
    <col min="12289" max="12289" width="5.1328125" style="137" customWidth="1"/>
    <col min="12290" max="12290" width="30.19921875" style="137" customWidth="1"/>
    <col min="12291" max="12291" width="12.1328125" style="137" bestFit="1" customWidth="1"/>
    <col min="12292" max="12293" width="11" style="137" bestFit="1" customWidth="1"/>
    <col min="12294" max="12294" width="11.33203125" style="137" customWidth="1"/>
    <col min="12295" max="12295" width="10.6640625" style="137" customWidth="1"/>
    <col min="12296" max="12296" width="9.86328125" style="137" customWidth="1"/>
    <col min="12297" max="12298" width="11" style="137" customWidth="1"/>
    <col min="12299" max="12299" width="9.86328125" style="137" customWidth="1"/>
    <col min="12300" max="12302" width="11" style="137" customWidth="1"/>
    <col min="12303" max="12303" width="10.19921875" style="137" customWidth="1"/>
    <col min="12304" max="12304" width="10.6640625" style="137" customWidth="1"/>
    <col min="12305" max="12305" width="11" style="137" customWidth="1"/>
    <col min="12306" max="12306" width="9" style="137" customWidth="1"/>
    <col min="12307" max="12307" width="10.1328125" style="137" customWidth="1"/>
    <col min="12308" max="12308" width="22.46484375" style="137" customWidth="1"/>
    <col min="12309" max="12309" width="21.33203125" style="137" customWidth="1"/>
    <col min="12310" max="12310" width="29.1328125" style="137" bestFit="1" customWidth="1"/>
    <col min="12311" max="12311" width="9.33203125" style="137" bestFit="1" customWidth="1"/>
    <col min="12312" max="12544" width="8.86328125" style="137"/>
    <col min="12545" max="12545" width="5.1328125" style="137" customWidth="1"/>
    <col min="12546" max="12546" width="30.19921875" style="137" customWidth="1"/>
    <col min="12547" max="12547" width="12.1328125" style="137" bestFit="1" customWidth="1"/>
    <col min="12548" max="12549" width="11" style="137" bestFit="1" customWidth="1"/>
    <col min="12550" max="12550" width="11.33203125" style="137" customWidth="1"/>
    <col min="12551" max="12551" width="10.6640625" style="137" customWidth="1"/>
    <col min="12552" max="12552" width="9.86328125" style="137" customWidth="1"/>
    <col min="12553" max="12554" width="11" style="137" customWidth="1"/>
    <col min="12555" max="12555" width="9.86328125" style="137" customWidth="1"/>
    <col min="12556" max="12558" width="11" style="137" customWidth="1"/>
    <col min="12559" max="12559" width="10.19921875" style="137" customWidth="1"/>
    <col min="12560" max="12560" width="10.6640625" style="137" customWidth="1"/>
    <col min="12561" max="12561" width="11" style="137" customWidth="1"/>
    <col min="12562" max="12562" width="9" style="137" customWidth="1"/>
    <col min="12563" max="12563" width="10.1328125" style="137" customWidth="1"/>
    <col min="12564" max="12564" width="22.46484375" style="137" customWidth="1"/>
    <col min="12565" max="12565" width="21.33203125" style="137" customWidth="1"/>
    <col min="12566" max="12566" width="29.1328125" style="137" bestFit="1" customWidth="1"/>
    <col min="12567" max="12567" width="9.33203125" style="137" bestFit="1" customWidth="1"/>
    <col min="12568" max="12800" width="8.86328125" style="137"/>
    <col min="12801" max="12801" width="5.1328125" style="137" customWidth="1"/>
    <col min="12802" max="12802" width="30.19921875" style="137" customWidth="1"/>
    <col min="12803" max="12803" width="12.1328125" style="137" bestFit="1" customWidth="1"/>
    <col min="12804" max="12805" width="11" style="137" bestFit="1" customWidth="1"/>
    <col min="12806" max="12806" width="11.33203125" style="137" customWidth="1"/>
    <col min="12807" max="12807" width="10.6640625" style="137" customWidth="1"/>
    <col min="12808" max="12808" width="9.86328125" style="137" customWidth="1"/>
    <col min="12809" max="12810" width="11" style="137" customWidth="1"/>
    <col min="12811" max="12811" width="9.86328125" style="137" customWidth="1"/>
    <col min="12812" max="12814" width="11" style="137" customWidth="1"/>
    <col min="12815" max="12815" width="10.19921875" style="137" customWidth="1"/>
    <col min="12816" max="12816" width="10.6640625" style="137" customWidth="1"/>
    <col min="12817" max="12817" width="11" style="137" customWidth="1"/>
    <col min="12818" max="12818" width="9" style="137" customWidth="1"/>
    <col min="12819" max="12819" width="10.1328125" style="137" customWidth="1"/>
    <col min="12820" max="12820" width="22.46484375" style="137" customWidth="1"/>
    <col min="12821" max="12821" width="21.33203125" style="137" customWidth="1"/>
    <col min="12822" max="12822" width="29.1328125" style="137" bestFit="1" customWidth="1"/>
    <col min="12823" max="12823" width="9.33203125" style="137" bestFit="1" customWidth="1"/>
    <col min="12824" max="13056" width="8.86328125" style="137"/>
    <col min="13057" max="13057" width="5.1328125" style="137" customWidth="1"/>
    <col min="13058" max="13058" width="30.19921875" style="137" customWidth="1"/>
    <col min="13059" max="13059" width="12.1328125" style="137" bestFit="1" customWidth="1"/>
    <col min="13060" max="13061" width="11" style="137" bestFit="1" customWidth="1"/>
    <col min="13062" max="13062" width="11.33203125" style="137" customWidth="1"/>
    <col min="13063" max="13063" width="10.6640625" style="137" customWidth="1"/>
    <col min="13064" max="13064" width="9.86328125" style="137" customWidth="1"/>
    <col min="13065" max="13066" width="11" style="137" customWidth="1"/>
    <col min="13067" max="13067" width="9.86328125" style="137" customWidth="1"/>
    <col min="13068" max="13070" width="11" style="137" customWidth="1"/>
    <col min="13071" max="13071" width="10.19921875" style="137" customWidth="1"/>
    <col min="13072" max="13072" width="10.6640625" style="137" customWidth="1"/>
    <col min="13073" max="13073" width="11" style="137" customWidth="1"/>
    <col min="13074" max="13074" width="9" style="137" customWidth="1"/>
    <col min="13075" max="13075" width="10.1328125" style="137" customWidth="1"/>
    <col min="13076" max="13076" width="22.46484375" style="137" customWidth="1"/>
    <col min="13077" max="13077" width="21.33203125" style="137" customWidth="1"/>
    <col min="13078" max="13078" width="29.1328125" style="137" bestFit="1" customWidth="1"/>
    <col min="13079" max="13079" width="9.33203125" style="137" bestFit="1" customWidth="1"/>
    <col min="13080" max="13312" width="8.86328125" style="137"/>
    <col min="13313" max="13313" width="5.1328125" style="137" customWidth="1"/>
    <col min="13314" max="13314" width="30.19921875" style="137" customWidth="1"/>
    <col min="13315" max="13315" width="12.1328125" style="137" bestFit="1" customWidth="1"/>
    <col min="13316" max="13317" width="11" style="137" bestFit="1" customWidth="1"/>
    <col min="13318" max="13318" width="11.33203125" style="137" customWidth="1"/>
    <col min="13319" max="13319" width="10.6640625" style="137" customWidth="1"/>
    <col min="13320" max="13320" width="9.86328125" style="137" customWidth="1"/>
    <col min="13321" max="13322" width="11" style="137" customWidth="1"/>
    <col min="13323" max="13323" width="9.86328125" style="137" customWidth="1"/>
    <col min="13324" max="13326" width="11" style="137" customWidth="1"/>
    <col min="13327" max="13327" width="10.19921875" style="137" customWidth="1"/>
    <col min="13328" max="13328" width="10.6640625" style="137" customWidth="1"/>
    <col min="13329" max="13329" width="11" style="137" customWidth="1"/>
    <col min="13330" max="13330" width="9" style="137" customWidth="1"/>
    <col min="13331" max="13331" width="10.1328125" style="137" customWidth="1"/>
    <col min="13332" max="13332" width="22.46484375" style="137" customWidth="1"/>
    <col min="13333" max="13333" width="21.33203125" style="137" customWidth="1"/>
    <col min="13334" max="13334" width="29.1328125" style="137" bestFit="1" customWidth="1"/>
    <col min="13335" max="13335" width="9.33203125" style="137" bestFit="1" customWidth="1"/>
    <col min="13336" max="13568" width="8.86328125" style="137"/>
    <col min="13569" max="13569" width="5.1328125" style="137" customWidth="1"/>
    <col min="13570" max="13570" width="30.19921875" style="137" customWidth="1"/>
    <col min="13571" max="13571" width="12.1328125" style="137" bestFit="1" customWidth="1"/>
    <col min="13572" max="13573" width="11" style="137" bestFit="1" customWidth="1"/>
    <col min="13574" max="13574" width="11.33203125" style="137" customWidth="1"/>
    <col min="13575" max="13575" width="10.6640625" style="137" customWidth="1"/>
    <col min="13576" max="13576" width="9.86328125" style="137" customWidth="1"/>
    <col min="13577" max="13578" width="11" style="137" customWidth="1"/>
    <col min="13579" max="13579" width="9.86328125" style="137" customWidth="1"/>
    <col min="13580" max="13582" width="11" style="137" customWidth="1"/>
    <col min="13583" max="13583" width="10.19921875" style="137" customWidth="1"/>
    <col min="13584" max="13584" width="10.6640625" style="137" customWidth="1"/>
    <col min="13585" max="13585" width="11" style="137" customWidth="1"/>
    <col min="13586" max="13586" width="9" style="137" customWidth="1"/>
    <col min="13587" max="13587" width="10.1328125" style="137" customWidth="1"/>
    <col min="13588" max="13588" width="22.46484375" style="137" customWidth="1"/>
    <col min="13589" max="13589" width="21.33203125" style="137" customWidth="1"/>
    <col min="13590" max="13590" width="29.1328125" style="137" bestFit="1" customWidth="1"/>
    <col min="13591" max="13591" width="9.33203125" style="137" bestFit="1" customWidth="1"/>
    <col min="13592" max="13824" width="8.86328125" style="137"/>
    <col min="13825" max="13825" width="5.1328125" style="137" customWidth="1"/>
    <col min="13826" max="13826" width="30.19921875" style="137" customWidth="1"/>
    <col min="13827" max="13827" width="12.1328125" style="137" bestFit="1" customWidth="1"/>
    <col min="13828" max="13829" width="11" style="137" bestFit="1" customWidth="1"/>
    <col min="13830" max="13830" width="11.33203125" style="137" customWidth="1"/>
    <col min="13831" max="13831" width="10.6640625" style="137" customWidth="1"/>
    <col min="13832" max="13832" width="9.86328125" style="137" customWidth="1"/>
    <col min="13833" max="13834" width="11" style="137" customWidth="1"/>
    <col min="13835" max="13835" width="9.86328125" style="137" customWidth="1"/>
    <col min="13836" max="13838" width="11" style="137" customWidth="1"/>
    <col min="13839" max="13839" width="10.19921875" style="137" customWidth="1"/>
    <col min="13840" max="13840" width="10.6640625" style="137" customWidth="1"/>
    <col min="13841" max="13841" width="11" style="137" customWidth="1"/>
    <col min="13842" max="13842" width="9" style="137" customWidth="1"/>
    <col min="13843" max="13843" width="10.1328125" style="137" customWidth="1"/>
    <col min="13844" max="13844" width="22.46484375" style="137" customWidth="1"/>
    <col min="13845" max="13845" width="21.33203125" style="137" customWidth="1"/>
    <col min="13846" max="13846" width="29.1328125" style="137" bestFit="1" customWidth="1"/>
    <col min="13847" max="13847" width="9.33203125" style="137" bestFit="1" customWidth="1"/>
    <col min="13848" max="14080" width="8.86328125" style="137"/>
    <col min="14081" max="14081" width="5.1328125" style="137" customWidth="1"/>
    <col min="14082" max="14082" width="30.19921875" style="137" customWidth="1"/>
    <col min="14083" max="14083" width="12.1328125" style="137" bestFit="1" customWidth="1"/>
    <col min="14084" max="14085" width="11" style="137" bestFit="1" customWidth="1"/>
    <col min="14086" max="14086" width="11.33203125" style="137" customWidth="1"/>
    <col min="14087" max="14087" width="10.6640625" style="137" customWidth="1"/>
    <col min="14088" max="14088" width="9.86328125" style="137" customWidth="1"/>
    <col min="14089" max="14090" width="11" style="137" customWidth="1"/>
    <col min="14091" max="14091" width="9.86328125" style="137" customWidth="1"/>
    <col min="14092" max="14094" width="11" style="137" customWidth="1"/>
    <col min="14095" max="14095" width="10.19921875" style="137" customWidth="1"/>
    <col min="14096" max="14096" width="10.6640625" style="137" customWidth="1"/>
    <col min="14097" max="14097" width="11" style="137" customWidth="1"/>
    <col min="14098" max="14098" width="9" style="137" customWidth="1"/>
    <col min="14099" max="14099" width="10.1328125" style="137" customWidth="1"/>
    <col min="14100" max="14100" width="22.46484375" style="137" customWidth="1"/>
    <col min="14101" max="14101" width="21.33203125" style="137" customWidth="1"/>
    <col min="14102" max="14102" width="29.1328125" style="137" bestFit="1" customWidth="1"/>
    <col min="14103" max="14103" width="9.33203125" style="137" bestFit="1" customWidth="1"/>
    <col min="14104" max="14336" width="8.86328125" style="137"/>
    <col min="14337" max="14337" width="5.1328125" style="137" customWidth="1"/>
    <col min="14338" max="14338" width="30.19921875" style="137" customWidth="1"/>
    <col min="14339" max="14339" width="12.1328125" style="137" bestFit="1" customWidth="1"/>
    <col min="14340" max="14341" width="11" style="137" bestFit="1" customWidth="1"/>
    <col min="14342" max="14342" width="11.33203125" style="137" customWidth="1"/>
    <col min="14343" max="14343" width="10.6640625" style="137" customWidth="1"/>
    <col min="14344" max="14344" width="9.86328125" style="137" customWidth="1"/>
    <col min="14345" max="14346" width="11" style="137" customWidth="1"/>
    <col min="14347" max="14347" width="9.86328125" style="137" customWidth="1"/>
    <col min="14348" max="14350" width="11" style="137" customWidth="1"/>
    <col min="14351" max="14351" width="10.19921875" style="137" customWidth="1"/>
    <col min="14352" max="14352" width="10.6640625" style="137" customWidth="1"/>
    <col min="14353" max="14353" width="11" style="137" customWidth="1"/>
    <col min="14354" max="14354" width="9" style="137" customWidth="1"/>
    <col min="14355" max="14355" width="10.1328125" style="137" customWidth="1"/>
    <col min="14356" max="14356" width="22.46484375" style="137" customWidth="1"/>
    <col min="14357" max="14357" width="21.33203125" style="137" customWidth="1"/>
    <col min="14358" max="14358" width="29.1328125" style="137" bestFit="1" customWidth="1"/>
    <col min="14359" max="14359" width="9.33203125" style="137" bestFit="1" customWidth="1"/>
    <col min="14360" max="14592" width="8.86328125" style="137"/>
    <col min="14593" max="14593" width="5.1328125" style="137" customWidth="1"/>
    <col min="14594" max="14594" width="30.19921875" style="137" customWidth="1"/>
    <col min="14595" max="14595" width="12.1328125" style="137" bestFit="1" customWidth="1"/>
    <col min="14596" max="14597" width="11" style="137" bestFit="1" customWidth="1"/>
    <col min="14598" max="14598" width="11.33203125" style="137" customWidth="1"/>
    <col min="14599" max="14599" width="10.6640625" style="137" customWidth="1"/>
    <col min="14600" max="14600" width="9.86328125" style="137" customWidth="1"/>
    <col min="14601" max="14602" width="11" style="137" customWidth="1"/>
    <col min="14603" max="14603" width="9.86328125" style="137" customWidth="1"/>
    <col min="14604" max="14606" width="11" style="137" customWidth="1"/>
    <col min="14607" max="14607" width="10.19921875" style="137" customWidth="1"/>
    <col min="14608" max="14608" width="10.6640625" style="137" customWidth="1"/>
    <col min="14609" max="14609" width="11" style="137" customWidth="1"/>
    <col min="14610" max="14610" width="9" style="137" customWidth="1"/>
    <col min="14611" max="14611" width="10.1328125" style="137" customWidth="1"/>
    <col min="14612" max="14612" width="22.46484375" style="137" customWidth="1"/>
    <col min="14613" max="14613" width="21.33203125" style="137" customWidth="1"/>
    <col min="14614" max="14614" width="29.1328125" style="137" bestFit="1" customWidth="1"/>
    <col min="14615" max="14615" width="9.33203125" style="137" bestFit="1" customWidth="1"/>
    <col min="14616" max="14848" width="8.86328125" style="137"/>
    <col min="14849" max="14849" width="5.1328125" style="137" customWidth="1"/>
    <col min="14850" max="14850" width="30.19921875" style="137" customWidth="1"/>
    <col min="14851" max="14851" width="12.1328125" style="137" bestFit="1" customWidth="1"/>
    <col min="14852" max="14853" width="11" style="137" bestFit="1" customWidth="1"/>
    <col min="14854" max="14854" width="11.33203125" style="137" customWidth="1"/>
    <col min="14855" max="14855" width="10.6640625" style="137" customWidth="1"/>
    <col min="14856" max="14856" width="9.86328125" style="137" customWidth="1"/>
    <col min="14857" max="14858" width="11" style="137" customWidth="1"/>
    <col min="14859" max="14859" width="9.86328125" style="137" customWidth="1"/>
    <col min="14860" max="14862" width="11" style="137" customWidth="1"/>
    <col min="14863" max="14863" width="10.19921875" style="137" customWidth="1"/>
    <col min="14864" max="14864" width="10.6640625" style="137" customWidth="1"/>
    <col min="14865" max="14865" width="11" style="137" customWidth="1"/>
    <col min="14866" max="14866" width="9" style="137" customWidth="1"/>
    <col min="14867" max="14867" width="10.1328125" style="137" customWidth="1"/>
    <col min="14868" max="14868" width="22.46484375" style="137" customWidth="1"/>
    <col min="14869" max="14869" width="21.33203125" style="137" customWidth="1"/>
    <col min="14870" max="14870" width="29.1328125" style="137" bestFit="1" customWidth="1"/>
    <col min="14871" max="14871" width="9.33203125" style="137" bestFit="1" customWidth="1"/>
    <col min="14872" max="15104" width="8.86328125" style="137"/>
    <col min="15105" max="15105" width="5.1328125" style="137" customWidth="1"/>
    <col min="15106" max="15106" width="30.19921875" style="137" customWidth="1"/>
    <col min="15107" max="15107" width="12.1328125" style="137" bestFit="1" customWidth="1"/>
    <col min="15108" max="15109" width="11" style="137" bestFit="1" customWidth="1"/>
    <col min="15110" max="15110" width="11.33203125" style="137" customWidth="1"/>
    <col min="15111" max="15111" width="10.6640625" style="137" customWidth="1"/>
    <col min="15112" max="15112" width="9.86328125" style="137" customWidth="1"/>
    <col min="15113" max="15114" width="11" style="137" customWidth="1"/>
    <col min="15115" max="15115" width="9.86328125" style="137" customWidth="1"/>
    <col min="15116" max="15118" width="11" style="137" customWidth="1"/>
    <col min="15119" max="15119" width="10.19921875" style="137" customWidth="1"/>
    <col min="15120" max="15120" width="10.6640625" style="137" customWidth="1"/>
    <col min="15121" max="15121" width="11" style="137" customWidth="1"/>
    <col min="15122" max="15122" width="9" style="137" customWidth="1"/>
    <col min="15123" max="15123" width="10.1328125" style="137" customWidth="1"/>
    <col min="15124" max="15124" width="22.46484375" style="137" customWidth="1"/>
    <col min="15125" max="15125" width="21.33203125" style="137" customWidth="1"/>
    <col min="15126" max="15126" width="29.1328125" style="137" bestFit="1" customWidth="1"/>
    <col min="15127" max="15127" width="9.33203125" style="137" bestFit="1" customWidth="1"/>
    <col min="15128" max="15360" width="8.86328125" style="137"/>
    <col min="15361" max="15361" width="5.1328125" style="137" customWidth="1"/>
    <col min="15362" max="15362" width="30.19921875" style="137" customWidth="1"/>
    <col min="15363" max="15363" width="12.1328125" style="137" bestFit="1" customWidth="1"/>
    <col min="15364" max="15365" width="11" style="137" bestFit="1" customWidth="1"/>
    <col min="15366" max="15366" width="11.33203125" style="137" customWidth="1"/>
    <col min="15367" max="15367" width="10.6640625" style="137" customWidth="1"/>
    <col min="15368" max="15368" width="9.86328125" style="137" customWidth="1"/>
    <col min="15369" max="15370" width="11" style="137" customWidth="1"/>
    <col min="15371" max="15371" width="9.86328125" style="137" customWidth="1"/>
    <col min="15372" max="15374" width="11" style="137" customWidth="1"/>
    <col min="15375" max="15375" width="10.19921875" style="137" customWidth="1"/>
    <col min="15376" max="15376" width="10.6640625" style="137" customWidth="1"/>
    <col min="15377" max="15377" width="11" style="137" customWidth="1"/>
    <col min="15378" max="15378" width="9" style="137" customWidth="1"/>
    <col min="15379" max="15379" width="10.1328125" style="137" customWidth="1"/>
    <col min="15380" max="15380" width="22.46484375" style="137" customWidth="1"/>
    <col min="15381" max="15381" width="21.33203125" style="137" customWidth="1"/>
    <col min="15382" max="15382" width="29.1328125" style="137" bestFit="1" customWidth="1"/>
    <col min="15383" max="15383" width="9.33203125" style="137" bestFit="1" customWidth="1"/>
    <col min="15384" max="15616" width="8.86328125" style="137"/>
    <col min="15617" max="15617" width="5.1328125" style="137" customWidth="1"/>
    <col min="15618" max="15618" width="30.19921875" style="137" customWidth="1"/>
    <col min="15619" max="15619" width="12.1328125" style="137" bestFit="1" customWidth="1"/>
    <col min="15620" max="15621" width="11" style="137" bestFit="1" customWidth="1"/>
    <col min="15622" max="15622" width="11.33203125" style="137" customWidth="1"/>
    <col min="15623" max="15623" width="10.6640625" style="137" customWidth="1"/>
    <col min="15624" max="15624" width="9.86328125" style="137" customWidth="1"/>
    <col min="15625" max="15626" width="11" style="137" customWidth="1"/>
    <col min="15627" max="15627" width="9.86328125" style="137" customWidth="1"/>
    <col min="15628" max="15630" width="11" style="137" customWidth="1"/>
    <col min="15631" max="15631" width="10.19921875" style="137" customWidth="1"/>
    <col min="15632" max="15632" width="10.6640625" style="137" customWidth="1"/>
    <col min="15633" max="15633" width="11" style="137" customWidth="1"/>
    <col min="15634" max="15634" width="9" style="137" customWidth="1"/>
    <col min="15635" max="15635" width="10.1328125" style="137" customWidth="1"/>
    <col min="15636" max="15636" width="22.46484375" style="137" customWidth="1"/>
    <col min="15637" max="15637" width="21.33203125" style="137" customWidth="1"/>
    <col min="15638" max="15638" width="29.1328125" style="137" bestFit="1" customWidth="1"/>
    <col min="15639" max="15639" width="9.33203125" style="137" bestFit="1" customWidth="1"/>
    <col min="15640" max="15872" width="8.86328125" style="137"/>
    <col min="15873" max="15873" width="5.1328125" style="137" customWidth="1"/>
    <col min="15874" max="15874" width="30.19921875" style="137" customWidth="1"/>
    <col min="15875" max="15875" width="12.1328125" style="137" bestFit="1" customWidth="1"/>
    <col min="15876" max="15877" width="11" style="137" bestFit="1" customWidth="1"/>
    <col min="15878" max="15878" width="11.33203125" style="137" customWidth="1"/>
    <col min="15879" max="15879" width="10.6640625" style="137" customWidth="1"/>
    <col min="15880" max="15880" width="9.86328125" style="137" customWidth="1"/>
    <col min="15881" max="15882" width="11" style="137" customWidth="1"/>
    <col min="15883" max="15883" width="9.86328125" style="137" customWidth="1"/>
    <col min="15884" max="15886" width="11" style="137" customWidth="1"/>
    <col min="15887" max="15887" width="10.19921875" style="137" customWidth="1"/>
    <col min="15888" max="15888" width="10.6640625" style="137" customWidth="1"/>
    <col min="15889" max="15889" width="11" style="137" customWidth="1"/>
    <col min="15890" max="15890" width="9" style="137" customWidth="1"/>
    <col min="15891" max="15891" width="10.1328125" style="137" customWidth="1"/>
    <col min="15892" max="15892" width="22.46484375" style="137" customWidth="1"/>
    <col min="15893" max="15893" width="21.33203125" style="137" customWidth="1"/>
    <col min="15894" max="15894" width="29.1328125" style="137" bestFit="1" customWidth="1"/>
    <col min="15895" max="15895" width="9.33203125" style="137" bestFit="1" customWidth="1"/>
    <col min="15896" max="16128" width="8.86328125" style="137"/>
    <col min="16129" max="16129" width="5.1328125" style="137" customWidth="1"/>
    <col min="16130" max="16130" width="30.19921875" style="137" customWidth="1"/>
    <col min="16131" max="16131" width="12.1328125" style="137" bestFit="1" customWidth="1"/>
    <col min="16132" max="16133" width="11" style="137" bestFit="1" customWidth="1"/>
    <col min="16134" max="16134" width="11.33203125" style="137" customWidth="1"/>
    <col min="16135" max="16135" width="10.6640625" style="137" customWidth="1"/>
    <col min="16136" max="16136" width="9.86328125" style="137" customWidth="1"/>
    <col min="16137" max="16138" width="11" style="137" customWidth="1"/>
    <col min="16139" max="16139" width="9.86328125" style="137" customWidth="1"/>
    <col min="16140" max="16142" width="11" style="137" customWidth="1"/>
    <col min="16143" max="16143" width="10.19921875" style="137" customWidth="1"/>
    <col min="16144" max="16144" width="10.6640625" style="137" customWidth="1"/>
    <col min="16145" max="16145" width="11" style="137" customWidth="1"/>
    <col min="16146" max="16146" width="9" style="137" customWidth="1"/>
    <col min="16147" max="16147" width="10.1328125" style="137" customWidth="1"/>
    <col min="16148" max="16148" width="22.46484375" style="137" customWidth="1"/>
    <col min="16149" max="16149" width="21.33203125" style="137" customWidth="1"/>
    <col min="16150" max="16150" width="29.1328125" style="137" bestFit="1" customWidth="1"/>
    <col min="16151" max="16151" width="9.33203125" style="137" bestFit="1" customWidth="1"/>
    <col min="16152" max="16384" width="8.86328125" style="137"/>
  </cols>
  <sheetData>
    <row r="1" spans="1:21">
      <c r="A1" s="455" t="s">
        <v>716</v>
      </c>
      <c r="B1" s="455"/>
      <c r="Q1" s="458" t="s">
        <v>12</v>
      </c>
      <c r="R1" s="458"/>
    </row>
    <row r="2" spans="1:21" ht="26.45" customHeight="1">
      <c r="A2" s="456" t="s">
        <v>505</v>
      </c>
      <c r="B2" s="456"/>
      <c r="C2" s="456"/>
      <c r="D2" s="456"/>
      <c r="E2" s="456"/>
      <c r="F2" s="456"/>
      <c r="G2" s="456"/>
      <c r="H2" s="456"/>
      <c r="I2" s="456"/>
      <c r="J2" s="456"/>
      <c r="K2" s="456"/>
      <c r="L2" s="456"/>
      <c r="M2" s="456"/>
      <c r="N2" s="456"/>
      <c r="O2" s="456"/>
      <c r="P2" s="456"/>
      <c r="Q2" s="456"/>
      <c r="R2" s="456"/>
    </row>
    <row r="3" spans="1:21">
      <c r="A3" s="457" t="s">
        <v>717</v>
      </c>
      <c r="B3" s="457"/>
      <c r="C3" s="457"/>
      <c r="D3" s="457"/>
      <c r="E3" s="457"/>
      <c r="F3" s="457"/>
      <c r="G3" s="457"/>
      <c r="H3" s="457"/>
      <c r="I3" s="457"/>
      <c r="J3" s="457"/>
      <c r="K3" s="457"/>
      <c r="L3" s="457"/>
      <c r="M3" s="457"/>
      <c r="N3" s="457"/>
      <c r="O3" s="457"/>
      <c r="P3" s="457"/>
      <c r="Q3" s="457"/>
      <c r="R3" s="457"/>
    </row>
    <row r="4" spans="1:21">
      <c r="C4" s="138"/>
      <c r="F4" s="138"/>
      <c r="I4" s="138"/>
      <c r="J4" s="138"/>
      <c r="P4" s="459" t="s">
        <v>16</v>
      </c>
      <c r="Q4" s="459"/>
      <c r="R4" s="459"/>
    </row>
    <row r="5" spans="1:21" ht="38.450000000000003" customHeight="1">
      <c r="A5" s="454" t="s">
        <v>0</v>
      </c>
      <c r="B5" s="454" t="s">
        <v>17</v>
      </c>
      <c r="C5" s="454" t="s">
        <v>18</v>
      </c>
      <c r="D5" s="454"/>
      <c r="E5" s="454"/>
      <c r="F5" s="454" t="s">
        <v>19</v>
      </c>
      <c r="G5" s="454"/>
      <c r="H5" s="454"/>
      <c r="I5" s="454"/>
      <c r="J5" s="454"/>
      <c r="K5" s="454"/>
      <c r="L5" s="454"/>
      <c r="M5" s="454"/>
      <c r="N5" s="454"/>
      <c r="O5" s="454"/>
      <c r="P5" s="454" t="s">
        <v>70</v>
      </c>
      <c r="Q5" s="454"/>
      <c r="R5" s="454"/>
    </row>
    <row r="6" spans="1:21">
      <c r="A6" s="454"/>
      <c r="B6" s="454"/>
      <c r="C6" s="454" t="s">
        <v>227</v>
      </c>
      <c r="D6" s="454" t="s">
        <v>247</v>
      </c>
      <c r="E6" s="454"/>
      <c r="F6" s="454" t="s">
        <v>227</v>
      </c>
      <c r="G6" s="454" t="s">
        <v>247</v>
      </c>
      <c r="H6" s="454"/>
      <c r="I6" s="454" t="s">
        <v>329</v>
      </c>
      <c r="J6" s="454"/>
      <c r="K6" s="454"/>
      <c r="L6" s="454"/>
      <c r="M6" s="454"/>
      <c r="N6" s="454"/>
      <c r="O6" s="454"/>
      <c r="P6" s="454" t="s">
        <v>227</v>
      </c>
      <c r="Q6" s="454" t="s">
        <v>247</v>
      </c>
      <c r="R6" s="454"/>
    </row>
    <row r="7" spans="1:21">
      <c r="A7" s="454"/>
      <c r="B7" s="454"/>
      <c r="C7" s="454"/>
      <c r="D7" s="454" t="s">
        <v>330</v>
      </c>
      <c r="E7" s="454" t="s">
        <v>331</v>
      </c>
      <c r="F7" s="454"/>
      <c r="G7" s="454" t="s">
        <v>330</v>
      </c>
      <c r="H7" s="454" t="s">
        <v>331</v>
      </c>
      <c r="I7" s="454" t="s">
        <v>227</v>
      </c>
      <c r="J7" s="454" t="s">
        <v>46</v>
      </c>
      <c r="K7" s="454"/>
      <c r="L7" s="454"/>
      <c r="M7" s="454" t="s">
        <v>331</v>
      </c>
      <c r="N7" s="454"/>
      <c r="O7" s="454"/>
      <c r="P7" s="454"/>
      <c r="Q7" s="454" t="s">
        <v>46</v>
      </c>
      <c r="R7" s="454" t="s">
        <v>47</v>
      </c>
    </row>
    <row r="8" spans="1:21">
      <c r="A8" s="454"/>
      <c r="B8" s="454"/>
      <c r="C8" s="454"/>
      <c r="D8" s="454"/>
      <c r="E8" s="454"/>
      <c r="F8" s="454"/>
      <c r="G8" s="454"/>
      <c r="H8" s="454"/>
      <c r="I8" s="454"/>
      <c r="J8" s="454" t="s">
        <v>227</v>
      </c>
      <c r="K8" s="454" t="s">
        <v>332</v>
      </c>
      <c r="L8" s="454"/>
      <c r="M8" s="454" t="s">
        <v>227</v>
      </c>
      <c r="N8" s="454" t="s">
        <v>332</v>
      </c>
      <c r="O8" s="454"/>
      <c r="P8" s="454"/>
      <c r="Q8" s="454"/>
      <c r="R8" s="454"/>
    </row>
    <row r="9" spans="1:21" ht="40.5" customHeight="1">
      <c r="A9" s="454"/>
      <c r="B9" s="454"/>
      <c r="C9" s="454"/>
      <c r="D9" s="454"/>
      <c r="E9" s="454"/>
      <c r="F9" s="454"/>
      <c r="G9" s="454"/>
      <c r="H9" s="454"/>
      <c r="I9" s="454"/>
      <c r="J9" s="454"/>
      <c r="K9" s="143" t="s">
        <v>333</v>
      </c>
      <c r="L9" s="143" t="s">
        <v>334</v>
      </c>
      <c r="M9" s="454"/>
      <c r="N9" s="143" t="s">
        <v>333</v>
      </c>
      <c r="O9" s="143" t="s">
        <v>334</v>
      </c>
      <c r="P9" s="454"/>
      <c r="Q9" s="454"/>
      <c r="R9" s="454"/>
    </row>
    <row r="10" spans="1:21">
      <c r="A10" s="337" t="s">
        <v>23</v>
      </c>
      <c r="B10" s="337" t="s">
        <v>24</v>
      </c>
      <c r="C10" s="338">
        <v>1</v>
      </c>
      <c r="D10" s="338">
        <v>2</v>
      </c>
      <c r="E10" s="338">
        <v>3</v>
      </c>
      <c r="F10" s="338">
        <v>5</v>
      </c>
      <c r="G10" s="338">
        <v>6</v>
      </c>
      <c r="H10" s="338">
        <v>7</v>
      </c>
      <c r="I10" s="338">
        <v>8</v>
      </c>
      <c r="J10" s="338">
        <v>9</v>
      </c>
      <c r="K10" s="338">
        <v>10</v>
      </c>
      <c r="L10" s="338">
        <v>11</v>
      </c>
      <c r="M10" s="338">
        <v>12</v>
      </c>
      <c r="N10" s="338">
        <v>13</v>
      </c>
      <c r="O10" s="337">
        <v>14</v>
      </c>
      <c r="P10" s="337" t="s">
        <v>335</v>
      </c>
      <c r="Q10" s="337" t="s">
        <v>336</v>
      </c>
      <c r="R10" s="337" t="s">
        <v>337</v>
      </c>
    </row>
    <row r="11" spans="1:21" s="140" customFormat="1" ht="13.5">
      <c r="A11" s="339"/>
      <c r="B11" s="339" t="s">
        <v>260</v>
      </c>
      <c r="C11" s="340">
        <f>C12+C29+C40</f>
        <v>221459</v>
      </c>
      <c r="D11" s="340">
        <f t="shared" ref="D11:O11" si="0">D12+D29+D40</f>
        <v>148401</v>
      </c>
      <c r="E11" s="340">
        <f t="shared" si="0"/>
        <v>69768</v>
      </c>
      <c r="F11" s="340">
        <f t="shared" si="0"/>
        <v>226100.75918699999</v>
      </c>
      <c r="G11" s="340">
        <f>G12+G29+G40</f>
        <v>175210.43763999999</v>
      </c>
      <c r="H11" s="340">
        <f t="shared" si="0"/>
        <v>50890.321547</v>
      </c>
      <c r="I11" s="340">
        <f t="shared" si="0"/>
        <v>226100.75918699999</v>
      </c>
      <c r="J11" s="340">
        <f t="shared" si="0"/>
        <v>175210.43763999999</v>
      </c>
      <c r="K11" s="340">
        <f>K12+K29+K40</f>
        <v>175210.43763999999</v>
      </c>
      <c r="L11" s="340">
        <f t="shared" si="0"/>
        <v>0</v>
      </c>
      <c r="M11" s="340">
        <f t="shared" si="0"/>
        <v>50890.321547</v>
      </c>
      <c r="N11" s="340">
        <f t="shared" si="0"/>
        <v>50890.321547</v>
      </c>
      <c r="O11" s="341">
        <f t="shared" si="0"/>
        <v>0</v>
      </c>
      <c r="P11" s="342">
        <f t="shared" ref="P11:Q12" si="1">F11/C11</f>
        <v>1.0209599031287957</v>
      </c>
      <c r="Q11" s="342">
        <f t="shared" si="1"/>
        <v>1.1806553705163711</v>
      </c>
      <c r="R11" s="342">
        <f>H11/E11</f>
        <v>0.7294221067968123</v>
      </c>
      <c r="S11" s="139"/>
    </row>
    <row r="12" spans="1:21" s="140" customFormat="1" ht="40.5">
      <c r="A12" s="339" t="s">
        <v>3</v>
      </c>
      <c r="B12" s="343" t="s">
        <v>400</v>
      </c>
      <c r="C12" s="344">
        <f>C13+C14+C15+C18+C22+C23+C26</f>
        <v>79261</v>
      </c>
      <c r="D12" s="344">
        <f t="shared" ref="D12:N12" si="2">D13+D14+D15+D18+D22+D23+D26</f>
        <v>51142</v>
      </c>
      <c r="E12" s="344">
        <f t="shared" si="2"/>
        <v>28119</v>
      </c>
      <c r="F12" s="344">
        <f t="shared" si="2"/>
        <v>77556.821219999983</v>
      </c>
      <c r="G12" s="344">
        <f t="shared" si="2"/>
        <v>53781.091715000002</v>
      </c>
      <c r="H12" s="344">
        <f t="shared" si="2"/>
        <v>23775.729504999999</v>
      </c>
      <c r="I12" s="344">
        <f t="shared" si="2"/>
        <v>77556.821219999983</v>
      </c>
      <c r="J12" s="344">
        <f t="shared" si="2"/>
        <v>53781.091715000002</v>
      </c>
      <c r="K12" s="344">
        <f t="shared" si="2"/>
        <v>53781.091715000002</v>
      </c>
      <c r="L12" s="344">
        <f t="shared" si="2"/>
        <v>0</v>
      </c>
      <c r="M12" s="344">
        <f t="shared" si="2"/>
        <v>23775.729504999999</v>
      </c>
      <c r="N12" s="344">
        <f t="shared" si="2"/>
        <v>23775.729504999999</v>
      </c>
      <c r="O12" s="341">
        <f t="shared" ref="O12" si="3">O13+O26+O38+O40+O44+O47</f>
        <v>0</v>
      </c>
      <c r="P12" s="342">
        <f t="shared" si="1"/>
        <v>0.97849915115882946</v>
      </c>
      <c r="Q12" s="342">
        <f t="shared" si="1"/>
        <v>1.0516032168276563</v>
      </c>
      <c r="R12" s="342">
        <f>H12/E12</f>
        <v>0.84553965308154622</v>
      </c>
      <c r="S12" s="139"/>
      <c r="T12" s="141"/>
    </row>
    <row r="13" spans="1:21" ht="69.400000000000006">
      <c r="A13" s="345">
        <v>1</v>
      </c>
      <c r="B13" s="346" t="s">
        <v>439</v>
      </c>
      <c r="C13" s="347">
        <f>D13+E13</f>
        <v>57318</v>
      </c>
      <c r="D13" s="347">
        <v>51142</v>
      </c>
      <c r="E13" s="347">
        <v>6176</v>
      </c>
      <c r="F13" s="347">
        <f>G13+H13</f>
        <v>59777.037124000002</v>
      </c>
      <c r="G13" s="347">
        <f>J13</f>
        <v>53781.091715000002</v>
      </c>
      <c r="H13" s="347">
        <f>M13</f>
        <v>5995.9454089999999</v>
      </c>
      <c r="I13" s="347">
        <f>J13+M13</f>
        <v>59777.037124000002</v>
      </c>
      <c r="J13" s="347">
        <f>K13+L13</f>
        <v>53781.091715000002</v>
      </c>
      <c r="K13" s="347">
        <v>53781.091715000002</v>
      </c>
      <c r="L13" s="347"/>
      <c r="M13" s="347">
        <f>N13+O13</f>
        <v>5995.9454089999999</v>
      </c>
      <c r="N13" s="347">
        <v>5995.9454089999999</v>
      </c>
      <c r="O13" s="348"/>
      <c r="P13" s="349"/>
      <c r="Q13" s="349"/>
      <c r="R13" s="349"/>
      <c r="S13" s="138"/>
    </row>
    <row r="14" spans="1:21" ht="34.5" customHeight="1">
      <c r="A14" s="345">
        <v>2</v>
      </c>
      <c r="B14" s="346" t="s">
        <v>427</v>
      </c>
      <c r="C14" s="347">
        <f>D14+E14</f>
        <v>6997</v>
      </c>
      <c r="D14" s="347">
        <v>0</v>
      </c>
      <c r="E14" s="347">
        <v>6997</v>
      </c>
      <c r="F14" s="347">
        <f t="shared" ref="F14:F27" si="4">G14+H14</f>
        <v>6835.0535399999999</v>
      </c>
      <c r="G14" s="347">
        <f t="shared" ref="G14:G28" si="5">J14</f>
        <v>0</v>
      </c>
      <c r="H14" s="347">
        <f t="shared" ref="H14:H28" si="6">M14</f>
        <v>6835.0535399999999</v>
      </c>
      <c r="I14" s="347">
        <f t="shared" ref="I14:I28" si="7">J14+M14</f>
        <v>6835.0535399999999</v>
      </c>
      <c r="J14" s="347">
        <f t="shared" ref="J14:J28" si="8">K14+L14</f>
        <v>0</v>
      </c>
      <c r="K14" s="347"/>
      <c r="L14" s="347"/>
      <c r="M14" s="347">
        <f t="shared" ref="M14:M28" si="9">N14+O14</f>
        <v>6835.0535399999999</v>
      </c>
      <c r="N14" s="347">
        <v>6835.0535399999999</v>
      </c>
      <c r="O14" s="348"/>
      <c r="P14" s="349"/>
      <c r="Q14" s="349"/>
      <c r="R14" s="349"/>
      <c r="S14" s="138"/>
      <c r="T14" s="142"/>
      <c r="U14" s="142"/>
    </row>
    <row r="15" spans="1:21" ht="34.5" customHeight="1">
      <c r="A15" s="345">
        <v>3</v>
      </c>
      <c r="B15" s="346" t="s">
        <v>428</v>
      </c>
      <c r="C15" s="347">
        <f t="shared" ref="C15:C28" si="10">D15+E15</f>
        <v>4156</v>
      </c>
      <c r="D15" s="347">
        <f>D16+D17</f>
        <v>0</v>
      </c>
      <c r="E15" s="347">
        <f>E16+E17</f>
        <v>4156</v>
      </c>
      <c r="F15" s="347">
        <f t="shared" si="4"/>
        <v>3699.5654999999997</v>
      </c>
      <c r="G15" s="347">
        <f t="shared" si="5"/>
        <v>0</v>
      </c>
      <c r="H15" s="347">
        <f t="shared" si="6"/>
        <v>3699.5654999999997</v>
      </c>
      <c r="I15" s="347">
        <f t="shared" si="7"/>
        <v>3699.5654999999997</v>
      </c>
      <c r="J15" s="347">
        <f t="shared" si="8"/>
        <v>0</v>
      </c>
      <c r="K15" s="347"/>
      <c r="L15" s="347"/>
      <c r="M15" s="347">
        <f>M16+M17</f>
        <v>3699.5654999999997</v>
      </c>
      <c r="N15" s="347">
        <f>N16+N17</f>
        <v>3699.5654999999997</v>
      </c>
      <c r="O15" s="348"/>
      <c r="P15" s="349"/>
      <c r="Q15" s="349"/>
      <c r="R15" s="349"/>
      <c r="S15" s="138"/>
      <c r="T15" s="142"/>
      <c r="U15" s="142"/>
    </row>
    <row r="16" spans="1:21" ht="46.5" customHeight="1">
      <c r="A16" s="350" t="s">
        <v>29</v>
      </c>
      <c r="B16" s="351" t="s">
        <v>478</v>
      </c>
      <c r="C16" s="347">
        <f t="shared" si="10"/>
        <v>2835</v>
      </c>
      <c r="D16" s="347"/>
      <c r="E16" s="347">
        <v>2835</v>
      </c>
      <c r="F16" s="347">
        <f t="shared" si="4"/>
        <v>1621.6959999999999</v>
      </c>
      <c r="G16" s="347">
        <f t="shared" si="5"/>
        <v>0</v>
      </c>
      <c r="H16" s="347">
        <f t="shared" si="6"/>
        <v>1621.6959999999999</v>
      </c>
      <c r="I16" s="347">
        <f t="shared" si="7"/>
        <v>1621.6959999999999</v>
      </c>
      <c r="J16" s="347">
        <f t="shared" si="8"/>
        <v>0</v>
      </c>
      <c r="K16" s="347"/>
      <c r="L16" s="347"/>
      <c r="M16" s="347">
        <f t="shared" si="9"/>
        <v>1621.6959999999999</v>
      </c>
      <c r="N16" s="347">
        <v>1621.6959999999999</v>
      </c>
      <c r="O16" s="348"/>
      <c r="P16" s="349"/>
      <c r="Q16" s="349"/>
      <c r="R16" s="349"/>
      <c r="S16" s="138"/>
      <c r="T16" s="142"/>
      <c r="U16" s="142"/>
    </row>
    <row r="17" spans="1:21" ht="46.5" customHeight="1">
      <c r="A17" s="350" t="s">
        <v>29</v>
      </c>
      <c r="B17" s="351" t="s">
        <v>479</v>
      </c>
      <c r="C17" s="347">
        <f t="shared" si="10"/>
        <v>1321</v>
      </c>
      <c r="D17" s="347"/>
      <c r="E17" s="347">
        <v>1321</v>
      </c>
      <c r="F17" s="347">
        <f t="shared" si="4"/>
        <v>2077.8694999999998</v>
      </c>
      <c r="G17" s="347">
        <f t="shared" si="5"/>
        <v>0</v>
      </c>
      <c r="H17" s="347">
        <f t="shared" si="6"/>
        <v>2077.8694999999998</v>
      </c>
      <c r="I17" s="347">
        <f t="shared" si="7"/>
        <v>2077.8694999999998</v>
      </c>
      <c r="J17" s="347">
        <f t="shared" si="8"/>
        <v>0</v>
      </c>
      <c r="K17" s="347"/>
      <c r="L17" s="347"/>
      <c r="M17" s="347">
        <f t="shared" si="9"/>
        <v>2077.8694999999998</v>
      </c>
      <c r="N17" s="347">
        <v>2077.8694999999998</v>
      </c>
      <c r="O17" s="348"/>
      <c r="P17" s="349"/>
      <c r="Q17" s="349"/>
      <c r="R17" s="349"/>
      <c r="S17" s="138"/>
      <c r="T17" s="142"/>
      <c r="U17" s="142"/>
    </row>
    <row r="18" spans="1:21" ht="27.75">
      <c r="A18" s="350">
        <v>4</v>
      </c>
      <c r="B18" s="351" t="s">
        <v>429</v>
      </c>
      <c r="C18" s="347">
        <f t="shared" si="10"/>
        <v>4838</v>
      </c>
      <c r="D18" s="347">
        <v>0</v>
      </c>
      <c r="E18" s="347">
        <f>E19+E21+E20</f>
        <v>4838</v>
      </c>
      <c r="F18" s="347">
        <f t="shared" si="4"/>
        <v>463.77620000000002</v>
      </c>
      <c r="G18" s="347">
        <f t="shared" si="5"/>
        <v>0</v>
      </c>
      <c r="H18" s="347">
        <f t="shared" si="6"/>
        <v>463.77620000000002</v>
      </c>
      <c r="I18" s="347">
        <f t="shared" si="7"/>
        <v>463.77620000000002</v>
      </c>
      <c r="J18" s="347">
        <f t="shared" si="8"/>
        <v>0</v>
      </c>
      <c r="K18" s="347"/>
      <c r="L18" s="347"/>
      <c r="M18" s="347">
        <f t="shared" si="9"/>
        <v>463.77620000000002</v>
      </c>
      <c r="N18" s="347">
        <f>N19+N20+N21</f>
        <v>463.77620000000002</v>
      </c>
      <c r="O18" s="348"/>
      <c r="P18" s="349"/>
      <c r="Q18" s="349"/>
      <c r="R18" s="349"/>
      <c r="S18" s="138"/>
      <c r="T18" s="142"/>
      <c r="U18" s="142"/>
    </row>
    <row r="19" spans="1:21" ht="41.65">
      <c r="A19" s="350" t="s">
        <v>29</v>
      </c>
      <c r="B19" s="351" t="s">
        <v>480</v>
      </c>
      <c r="C19" s="347">
        <f t="shared" si="10"/>
        <v>3550</v>
      </c>
      <c r="D19" s="347"/>
      <c r="E19" s="347">
        <v>3550</v>
      </c>
      <c r="F19" s="347">
        <f t="shared" si="4"/>
        <v>0</v>
      </c>
      <c r="G19" s="347">
        <f t="shared" si="5"/>
        <v>0</v>
      </c>
      <c r="H19" s="347">
        <f t="shared" si="6"/>
        <v>0</v>
      </c>
      <c r="I19" s="347">
        <f t="shared" si="7"/>
        <v>0</v>
      </c>
      <c r="J19" s="347">
        <f t="shared" si="8"/>
        <v>0</v>
      </c>
      <c r="K19" s="347"/>
      <c r="L19" s="347"/>
      <c r="M19" s="347">
        <f t="shared" si="9"/>
        <v>0</v>
      </c>
      <c r="N19" s="347"/>
      <c r="O19" s="348"/>
      <c r="P19" s="349"/>
      <c r="Q19" s="349"/>
      <c r="R19" s="349"/>
      <c r="S19" s="138"/>
      <c r="T19" s="142"/>
      <c r="U19" s="142"/>
    </row>
    <row r="20" spans="1:21" ht="41.65">
      <c r="A20" s="350" t="s">
        <v>29</v>
      </c>
      <c r="B20" s="351" t="s">
        <v>481</v>
      </c>
      <c r="C20" s="347">
        <f t="shared" si="10"/>
        <v>692</v>
      </c>
      <c r="D20" s="347"/>
      <c r="E20" s="347">
        <v>692</v>
      </c>
      <c r="F20" s="347">
        <f t="shared" si="4"/>
        <v>0</v>
      </c>
      <c r="G20" s="347">
        <f t="shared" si="5"/>
        <v>0</v>
      </c>
      <c r="H20" s="347">
        <f t="shared" si="6"/>
        <v>0</v>
      </c>
      <c r="I20" s="347">
        <f t="shared" si="7"/>
        <v>0</v>
      </c>
      <c r="J20" s="347">
        <f t="shared" si="8"/>
        <v>0</v>
      </c>
      <c r="K20" s="347"/>
      <c r="L20" s="347"/>
      <c r="M20" s="347">
        <f t="shared" si="9"/>
        <v>0</v>
      </c>
      <c r="N20" s="347"/>
      <c r="O20" s="348"/>
      <c r="P20" s="349"/>
      <c r="Q20" s="349"/>
      <c r="R20" s="349"/>
      <c r="S20" s="138"/>
      <c r="T20" s="142"/>
      <c r="U20" s="142"/>
    </row>
    <row r="21" spans="1:21" ht="27.75">
      <c r="A21" s="350" t="s">
        <v>29</v>
      </c>
      <c r="B21" s="351" t="s">
        <v>482</v>
      </c>
      <c r="C21" s="347">
        <f t="shared" si="10"/>
        <v>596</v>
      </c>
      <c r="D21" s="347"/>
      <c r="E21" s="347">
        <v>596</v>
      </c>
      <c r="F21" s="347">
        <f t="shared" si="4"/>
        <v>463.77620000000002</v>
      </c>
      <c r="G21" s="347">
        <f t="shared" si="5"/>
        <v>0</v>
      </c>
      <c r="H21" s="347">
        <f t="shared" si="6"/>
        <v>463.77620000000002</v>
      </c>
      <c r="I21" s="347">
        <f t="shared" si="7"/>
        <v>463.77620000000002</v>
      </c>
      <c r="J21" s="347">
        <f t="shared" si="8"/>
        <v>0</v>
      </c>
      <c r="K21" s="347"/>
      <c r="L21" s="347"/>
      <c r="M21" s="347">
        <f t="shared" si="9"/>
        <v>463.77620000000002</v>
      </c>
      <c r="N21" s="347">
        <v>463.77620000000002</v>
      </c>
      <c r="O21" s="348"/>
      <c r="P21" s="349"/>
      <c r="Q21" s="349"/>
      <c r="R21" s="349"/>
      <c r="S21" s="138"/>
      <c r="T21" s="142"/>
      <c r="U21" s="142"/>
    </row>
    <row r="22" spans="1:21" ht="41.65">
      <c r="A22" s="350">
        <v>5</v>
      </c>
      <c r="B22" s="351" t="s">
        <v>440</v>
      </c>
      <c r="C22" s="347">
        <f t="shared" si="10"/>
        <v>3780</v>
      </c>
      <c r="D22" s="347">
        <v>0</v>
      </c>
      <c r="E22" s="347">
        <v>3780</v>
      </c>
      <c r="F22" s="347">
        <f t="shared" si="4"/>
        <v>4780</v>
      </c>
      <c r="G22" s="347">
        <f t="shared" si="5"/>
        <v>0</v>
      </c>
      <c r="H22" s="347">
        <f t="shared" si="6"/>
        <v>4780</v>
      </c>
      <c r="I22" s="347">
        <f t="shared" si="7"/>
        <v>4780</v>
      </c>
      <c r="J22" s="347">
        <f t="shared" si="8"/>
        <v>0</v>
      </c>
      <c r="K22" s="347"/>
      <c r="L22" s="347"/>
      <c r="M22" s="347">
        <f t="shared" si="9"/>
        <v>4780</v>
      </c>
      <c r="N22" s="347">
        <v>4780</v>
      </c>
      <c r="O22" s="348"/>
      <c r="P22" s="349"/>
      <c r="Q22" s="349"/>
      <c r="R22" s="349"/>
      <c r="S22" s="138"/>
      <c r="T22" s="142"/>
      <c r="U22" s="142"/>
    </row>
    <row r="23" spans="1:21" ht="27.75">
      <c r="A23" s="350">
        <v>6</v>
      </c>
      <c r="B23" s="351" t="s">
        <v>430</v>
      </c>
      <c r="C23" s="347">
        <f t="shared" si="10"/>
        <v>1039</v>
      </c>
      <c r="D23" s="347">
        <v>0</v>
      </c>
      <c r="E23" s="347">
        <f>E24+E25</f>
        <v>1039</v>
      </c>
      <c r="F23" s="347">
        <f t="shared" si="4"/>
        <v>1008.84438</v>
      </c>
      <c r="G23" s="347">
        <f t="shared" si="5"/>
        <v>0</v>
      </c>
      <c r="H23" s="347">
        <f t="shared" si="6"/>
        <v>1008.84438</v>
      </c>
      <c r="I23" s="347">
        <f t="shared" si="7"/>
        <v>1008.84438</v>
      </c>
      <c r="J23" s="347">
        <f t="shared" si="8"/>
        <v>0</v>
      </c>
      <c r="K23" s="347"/>
      <c r="L23" s="347"/>
      <c r="M23" s="347">
        <f t="shared" si="9"/>
        <v>1008.84438</v>
      </c>
      <c r="N23" s="347">
        <f>N24+N25</f>
        <v>1008.84438</v>
      </c>
      <c r="O23" s="348"/>
      <c r="P23" s="349"/>
      <c r="Q23" s="349"/>
      <c r="R23" s="349"/>
      <c r="S23" s="138"/>
      <c r="T23" s="142"/>
      <c r="U23" s="142"/>
    </row>
    <row r="24" spans="1:21" ht="27.75">
      <c r="A24" s="350" t="s">
        <v>29</v>
      </c>
      <c r="B24" s="351" t="s">
        <v>483</v>
      </c>
      <c r="C24" s="347">
        <f t="shared" si="10"/>
        <v>776</v>
      </c>
      <c r="D24" s="347"/>
      <c r="E24" s="347">
        <v>776</v>
      </c>
      <c r="F24" s="347">
        <f t="shared" si="4"/>
        <v>770.84438</v>
      </c>
      <c r="G24" s="347">
        <f t="shared" si="5"/>
        <v>0</v>
      </c>
      <c r="H24" s="347">
        <f t="shared" si="6"/>
        <v>770.84438</v>
      </c>
      <c r="I24" s="347">
        <f t="shared" si="7"/>
        <v>770.84438</v>
      </c>
      <c r="J24" s="347">
        <f t="shared" si="8"/>
        <v>0</v>
      </c>
      <c r="K24" s="347"/>
      <c r="L24" s="347"/>
      <c r="M24" s="347">
        <f t="shared" si="9"/>
        <v>770.84438</v>
      </c>
      <c r="N24" s="347">
        <v>770.84438</v>
      </c>
      <c r="O24" s="348"/>
      <c r="P24" s="349"/>
      <c r="Q24" s="349"/>
      <c r="R24" s="349"/>
      <c r="S24" s="138"/>
      <c r="T24" s="142"/>
      <c r="U24" s="142"/>
    </row>
    <row r="25" spans="1:21" ht="27.75">
      <c r="A25" s="350" t="s">
        <v>29</v>
      </c>
      <c r="B25" s="351" t="s">
        <v>484</v>
      </c>
      <c r="C25" s="347">
        <f t="shared" si="10"/>
        <v>263</v>
      </c>
      <c r="D25" s="347"/>
      <c r="E25" s="347">
        <v>263</v>
      </c>
      <c r="F25" s="347">
        <f t="shared" si="4"/>
        <v>238</v>
      </c>
      <c r="G25" s="347">
        <f t="shared" si="5"/>
        <v>0</v>
      </c>
      <c r="H25" s="347">
        <f t="shared" si="6"/>
        <v>238</v>
      </c>
      <c r="I25" s="347">
        <f t="shared" si="7"/>
        <v>238</v>
      </c>
      <c r="J25" s="347">
        <f t="shared" si="8"/>
        <v>0</v>
      </c>
      <c r="K25" s="347"/>
      <c r="L25" s="347"/>
      <c r="M25" s="347">
        <f t="shared" si="9"/>
        <v>238</v>
      </c>
      <c r="N25" s="347">
        <v>238</v>
      </c>
      <c r="O25" s="348"/>
      <c r="P25" s="349"/>
      <c r="Q25" s="349"/>
      <c r="R25" s="349"/>
      <c r="S25" s="138"/>
      <c r="T25" s="142"/>
      <c r="U25" s="142"/>
    </row>
    <row r="26" spans="1:21" ht="27.75">
      <c r="A26" s="350">
        <v>7</v>
      </c>
      <c r="B26" s="351" t="s">
        <v>431</v>
      </c>
      <c r="C26" s="347">
        <f t="shared" si="10"/>
        <v>1133</v>
      </c>
      <c r="D26" s="347">
        <v>0</v>
      </c>
      <c r="E26" s="347">
        <f>E27+E28</f>
        <v>1133</v>
      </c>
      <c r="F26" s="347">
        <f t="shared" si="4"/>
        <v>992.54447600000003</v>
      </c>
      <c r="G26" s="347">
        <f t="shared" si="5"/>
        <v>0</v>
      </c>
      <c r="H26" s="347">
        <f t="shared" si="6"/>
        <v>992.54447600000003</v>
      </c>
      <c r="I26" s="347">
        <f t="shared" si="7"/>
        <v>992.54447600000003</v>
      </c>
      <c r="J26" s="347">
        <f t="shared" si="8"/>
        <v>0</v>
      </c>
      <c r="K26" s="347"/>
      <c r="L26" s="347"/>
      <c r="M26" s="347">
        <f t="shared" si="9"/>
        <v>992.54447600000003</v>
      </c>
      <c r="N26" s="347">
        <f>N27+N28</f>
        <v>992.54447600000003</v>
      </c>
      <c r="O26" s="348"/>
      <c r="P26" s="349"/>
      <c r="Q26" s="349"/>
      <c r="R26" s="349"/>
      <c r="S26" s="138"/>
      <c r="T26" s="142"/>
      <c r="U26" s="142"/>
    </row>
    <row r="27" spans="1:21" ht="27.75">
      <c r="A27" s="350" t="s">
        <v>29</v>
      </c>
      <c r="B27" s="352" t="s">
        <v>485</v>
      </c>
      <c r="C27" s="347">
        <f t="shared" si="10"/>
        <v>708</v>
      </c>
      <c r="D27" s="347"/>
      <c r="E27" s="347">
        <v>708</v>
      </c>
      <c r="F27" s="347">
        <f t="shared" si="4"/>
        <v>662.54447600000003</v>
      </c>
      <c r="G27" s="347">
        <f t="shared" si="5"/>
        <v>0</v>
      </c>
      <c r="H27" s="347">
        <f t="shared" si="6"/>
        <v>662.54447600000003</v>
      </c>
      <c r="I27" s="347">
        <f t="shared" si="7"/>
        <v>662.54447600000003</v>
      </c>
      <c r="J27" s="347">
        <f t="shared" si="8"/>
        <v>0</v>
      </c>
      <c r="K27" s="347"/>
      <c r="L27" s="347"/>
      <c r="M27" s="347">
        <f t="shared" si="9"/>
        <v>662.54447600000003</v>
      </c>
      <c r="N27" s="347">
        <v>662.54447600000003</v>
      </c>
      <c r="O27" s="348"/>
      <c r="P27" s="349"/>
      <c r="Q27" s="349"/>
      <c r="R27" s="349"/>
      <c r="S27" s="138"/>
      <c r="T27" s="142"/>
      <c r="U27" s="142"/>
    </row>
    <row r="28" spans="1:21">
      <c r="A28" s="350" t="s">
        <v>29</v>
      </c>
      <c r="B28" s="352" t="s">
        <v>486</v>
      </c>
      <c r="C28" s="347">
        <f t="shared" si="10"/>
        <v>425</v>
      </c>
      <c r="D28" s="347"/>
      <c r="E28" s="347">
        <v>425</v>
      </c>
      <c r="F28" s="347"/>
      <c r="G28" s="347">
        <f t="shared" si="5"/>
        <v>0</v>
      </c>
      <c r="H28" s="347">
        <f t="shared" si="6"/>
        <v>330</v>
      </c>
      <c r="I28" s="347">
        <f t="shared" si="7"/>
        <v>330</v>
      </c>
      <c r="J28" s="347">
        <f t="shared" si="8"/>
        <v>0</v>
      </c>
      <c r="K28" s="347"/>
      <c r="L28" s="347"/>
      <c r="M28" s="347">
        <f t="shared" si="9"/>
        <v>330</v>
      </c>
      <c r="N28" s="347">
        <v>330</v>
      </c>
      <c r="O28" s="348"/>
      <c r="P28" s="349"/>
      <c r="Q28" s="349"/>
      <c r="R28" s="349"/>
      <c r="S28" s="138"/>
      <c r="T28" s="142"/>
      <c r="U28" s="142"/>
    </row>
    <row r="29" spans="1:21" ht="40.5">
      <c r="A29" s="353" t="s">
        <v>32</v>
      </c>
      <c r="B29" s="354" t="s">
        <v>399</v>
      </c>
      <c r="C29" s="355">
        <f>SUM(C30:C39)</f>
        <v>13150</v>
      </c>
      <c r="D29" s="355">
        <f t="shared" ref="D29:M29" si="11">SUM(D30:D39)</f>
        <v>7500</v>
      </c>
      <c r="E29" s="355">
        <f t="shared" si="11"/>
        <v>2360</v>
      </c>
      <c r="F29" s="355">
        <f t="shared" si="11"/>
        <v>10553.336765</v>
      </c>
      <c r="G29" s="355">
        <f t="shared" si="11"/>
        <v>8726.9031699999996</v>
      </c>
      <c r="H29" s="355">
        <f t="shared" si="11"/>
        <v>1826.433595</v>
      </c>
      <c r="I29" s="355">
        <f t="shared" si="11"/>
        <v>10553.336765</v>
      </c>
      <c r="J29" s="355">
        <f t="shared" si="11"/>
        <v>8726.9031699999996</v>
      </c>
      <c r="K29" s="355">
        <f t="shared" si="11"/>
        <v>8726.9031699999996</v>
      </c>
      <c r="L29" s="355">
        <f t="shared" si="11"/>
        <v>0</v>
      </c>
      <c r="M29" s="355">
        <f t="shared" si="11"/>
        <v>1826.433595</v>
      </c>
      <c r="N29" s="355">
        <f>SUM(N30:N39)</f>
        <v>1826.433595</v>
      </c>
      <c r="O29" s="355">
        <f>SUM(O30:O39)</f>
        <v>0</v>
      </c>
      <c r="P29" s="342">
        <f t="shared" ref="P29" si="12">F29/C29</f>
        <v>0.80253511520912546</v>
      </c>
      <c r="Q29" s="342">
        <f t="shared" ref="Q29" si="13">G29/D29</f>
        <v>1.1635870893333333</v>
      </c>
      <c r="R29" s="342">
        <f>H29/E29</f>
        <v>0.77391254025423728</v>
      </c>
      <c r="S29" s="139"/>
      <c r="T29" s="142"/>
      <c r="U29" s="142"/>
    </row>
    <row r="30" spans="1:21" ht="55.5">
      <c r="A30" s="356">
        <v>1</v>
      </c>
      <c r="B30" s="357" t="s">
        <v>441</v>
      </c>
      <c r="C30" s="347">
        <v>10000</v>
      </c>
      <c r="D30" s="347">
        <v>7500</v>
      </c>
      <c r="E30" s="347"/>
      <c r="F30" s="347">
        <f>G30+H30</f>
        <v>8726.9031699999996</v>
      </c>
      <c r="G30" s="347">
        <f>J30</f>
        <v>8726.9031699999996</v>
      </c>
      <c r="H30" s="347">
        <f>M30</f>
        <v>0</v>
      </c>
      <c r="I30" s="347">
        <f>J30+M30</f>
        <v>8726.9031699999996</v>
      </c>
      <c r="J30" s="347">
        <f>K30+L30</f>
        <v>8726.9031699999996</v>
      </c>
      <c r="K30" s="347">
        <v>8726.9031699999996</v>
      </c>
      <c r="L30" s="347"/>
      <c r="M30" s="347">
        <f>N30+O30</f>
        <v>0</v>
      </c>
      <c r="N30" s="347"/>
      <c r="O30" s="348"/>
      <c r="P30" s="349"/>
      <c r="Q30" s="349"/>
      <c r="R30" s="349"/>
      <c r="S30" s="138"/>
      <c r="T30" s="142"/>
      <c r="U30" s="142"/>
    </row>
    <row r="31" spans="1:21" ht="41.65">
      <c r="A31" s="356">
        <v>2</v>
      </c>
      <c r="B31" s="357" t="s">
        <v>442</v>
      </c>
      <c r="C31" s="347">
        <v>500</v>
      </c>
      <c r="D31" s="347"/>
      <c r="E31" s="347">
        <v>505</v>
      </c>
      <c r="F31" s="347">
        <f t="shared" ref="F31:F39" si="14">G31+H31</f>
        <v>484.2</v>
      </c>
      <c r="G31" s="347">
        <f t="shared" ref="G31:G39" si="15">J31</f>
        <v>0</v>
      </c>
      <c r="H31" s="347">
        <f t="shared" ref="H31:H39" si="16">M31</f>
        <v>484.2</v>
      </c>
      <c r="I31" s="347">
        <f t="shared" ref="I31:I39" si="17">J31+M31</f>
        <v>484.2</v>
      </c>
      <c r="J31" s="347">
        <f t="shared" ref="J31:J39" si="18">K31+L31</f>
        <v>0</v>
      </c>
      <c r="K31" s="347"/>
      <c r="L31" s="347"/>
      <c r="M31" s="347">
        <f t="shared" ref="M31:M39" si="19">N31+O31</f>
        <v>484.2</v>
      </c>
      <c r="N31" s="347">
        <v>484.2</v>
      </c>
      <c r="O31" s="348"/>
      <c r="P31" s="349"/>
      <c r="Q31" s="349"/>
      <c r="R31" s="349"/>
      <c r="S31" s="138"/>
      <c r="T31" s="142"/>
      <c r="U31" s="142"/>
    </row>
    <row r="32" spans="1:21" ht="41.65">
      <c r="A32" s="356">
        <v>3</v>
      </c>
      <c r="B32" s="357" t="s">
        <v>432</v>
      </c>
      <c r="C32" s="347">
        <v>1000</v>
      </c>
      <c r="D32" s="347"/>
      <c r="E32" s="347">
        <v>250</v>
      </c>
      <c r="F32" s="347">
        <f t="shared" si="14"/>
        <v>245.243595</v>
      </c>
      <c r="G32" s="347">
        <f t="shared" si="15"/>
        <v>0</v>
      </c>
      <c r="H32" s="347">
        <f t="shared" si="16"/>
        <v>245.243595</v>
      </c>
      <c r="I32" s="347">
        <f t="shared" si="17"/>
        <v>245.243595</v>
      </c>
      <c r="J32" s="347">
        <f t="shared" si="18"/>
        <v>0</v>
      </c>
      <c r="K32" s="347"/>
      <c r="L32" s="347"/>
      <c r="M32" s="347">
        <f t="shared" si="19"/>
        <v>245.243595</v>
      </c>
      <c r="N32" s="347">
        <v>245.243595</v>
      </c>
      <c r="O32" s="348"/>
      <c r="P32" s="349"/>
      <c r="Q32" s="349"/>
      <c r="R32" s="349"/>
      <c r="S32" s="138"/>
      <c r="T32" s="142"/>
      <c r="U32" s="142"/>
    </row>
    <row r="33" spans="1:21">
      <c r="A33" s="356">
        <v>4</v>
      </c>
      <c r="B33" s="357" t="s">
        <v>443</v>
      </c>
      <c r="C33" s="347">
        <v>0</v>
      </c>
      <c r="D33" s="347"/>
      <c r="E33" s="347">
        <v>100</v>
      </c>
      <c r="F33" s="347">
        <f t="shared" si="14"/>
        <v>100</v>
      </c>
      <c r="G33" s="347">
        <f t="shared" si="15"/>
        <v>0</v>
      </c>
      <c r="H33" s="347">
        <f t="shared" si="16"/>
        <v>100</v>
      </c>
      <c r="I33" s="347">
        <f t="shared" si="17"/>
        <v>100</v>
      </c>
      <c r="J33" s="347">
        <f t="shared" si="18"/>
        <v>0</v>
      </c>
      <c r="K33" s="347"/>
      <c r="L33" s="347"/>
      <c r="M33" s="347">
        <f t="shared" si="19"/>
        <v>100</v>
      </c>
      <c r="N33" s="347">
        <v>100</v>
      </c>
      <c r="O33" s="348"/>
      <c r="P33" s="349"/>
      <c r="Q33" s="349"/>
      <c r="R33" s="349"/>
      <c r="S33" s="138"/>
      <c r="T33" s="142"/>
      <c r="U33" s="142"/>
    </row>
    <row r="34" spans="1:21" ht="41.65">
      <c r="A34" s="356">
        <v>5</v>
      </c>
      <c r="B34" s="357" t="s">
        <v>444</v>
      </c>
      <c r="C34" s="347">
        <v>250</v>
      </c>
      <c r="D34" s="347"/>
      <c r="E34" s="347"/>
      <c r="F34" s="347">
        <f t="shared" si="14"/>
        <v>0</v>
      </c>
      <c r="G34" s="347">
        <f t="shared" si="15"/>
        <v>0</v>
      </c>
      <c r="H34" s="347">
        <f t="shared" si="16"/>
        <v>0</v>
      </c>
      <c r="I34" s="347">
        <f t="shared" si="17"/>
        <v>0</v>
      </c>
      <c r="J34" s="347">
        <f t="shared" si="18"/>
        <v>0</v>
      </c>
      <c r="K34" s="347"/>
      <c r="L34" s="347"/>
      <c r="M34" s="347">
        <f t="shared" si="19"/>
        <v>0</v>
      </c>
      <c r="N34" s="347"/>
      <c r="O34" s="348"/>
      <c r="P34" s="349"/>
      <c r="Q34" s="349"/>
      <c r="R34" s="349"/>
      <c r="S34" s="138"/>
      <c r="T34" s="142"/>
      <c r="U34" s="142"/>
    </row>
    <row r="35" spans="1:21" ht="27.75">
      <c r="A35" s="356">
        <v>6</v>
      </c>
      <c r="B35" s="357" t="s">
        <v>445</v>
      </c>
      <c r="C35" s="347">
        <v>700</v>
      </c>
      <c r="D35" s="347"/>
      <c r="E35" s="347">
        <v>850</v>
      </c>
      <c r="F35" s="347">
        <f t="shared" si="14"/>
        <v>744.94</v>
      </c>
      <c r="G35" s="347">
        <f t="shared" si="15"/>
        <v>0</v>
      </c>
      <c r="H35" s="347">
        <f t="shared" si="16"/>
        <v>744.94</v>
      </c>
      <c r="I35" s="347">
        <f t="shared" si="17"/>
        <v>744.94</v>
      </c>
      <c r="J35" s="347">
        <f t="shared" si="18"/>
        <v>0</v>
      </c>
      <c r="K35" s="347"/>
      <c r="L35" s="347"/>
      <c r="M35" s="347">
        <f t="shared" si="19"/>
        <v>744.94</v>
      </c>
      <c r="N35" s="347">
        <v>744.94</v>
      </c>
      <c r="O35" s="348"/>
      <c r="P35" s="349"/>
      <c r="Q35" s="349"/>
      <c r="R35" s="349"/>
      <c r="S35" s="138"/>
      <c r="T35" s="142"/>
      <c r="U35" s="142"/>
    </row>
    <row r="36" spans="1:21" ht="27.75">
      <c r="A36" s="356">
        <v>7</v>
      </c>
      <c r="B36" s="357" t="s">
        <v>446</v>
      </c>
      <c r="C36" s="347">
        <v>400</v>
      </c>
      <c r="D36" s="347"/>
      <c r="E36" s="347">
        <v>600</v>
      </c>
      <c r="F36" s="347">
        <f t="shared" si="14"/>
        <v>0</v>
      </c>
      <c r="G36" s="347">
        <f t="shared" si="15"/>
        <v>0</v>
      </c>
      <c r="H36" s="347">
        <f t="shared" si="16"/>
        <v>0</v>
      </c>
      <c r="I36" s="347">
        <f t="shared" si="17"/>
        <v>0</v>
      </c>
      <c r="J36" s="347">
        <f t="shared" si="18"/>
        <v>0</v>
      </c>
      <c r="K36" s="347"/>
      <c r="L36" s="347"/>
      <c r="M36" s="347">
        <f t="shared" si="19"/>
        <v>0</v>
      </c>
      <c r="N36" s="347"/>
      <c r="O36" s="348"/>
      <c r="P36" s="349"/>
      <c r="Q36" s="349"/>
      <c r="R36" s="349"/>
      <c r="S36" s="138"/>
      <c r="T36" s="142"/>
      <c r="U36" s="142"/>
    </row>
    <row r="37" spans="1:21" ht="55.5">
      <c r="A37" s="356">
        <v>8</v>
      </c>
      <c r="B37" s="357" t="s">
        <v>447</v>
      </c>
      <c r="C37" s="347">
        <v>200</v>
      </c>
      <c r="D37" s="347"/>
      <c r="E37" s="347"/>
      <c r="F37" s="347">
        <f t="shared" si="14"/>
        <v>197.05</v>
      </c>
      <c r="G37" s="347">
        <f t="shared" si="15"/>
        <v>0</v>
      </c>
      <c r="H37" s="347">
        <f t="shared" si="16"/>
        <v>197.05</v>
      </c>
      <c r="I37" s="347">
        <f t="shared" si="17"/>
        <v>197.05</v>
      </c>
      <c r="J37" s="347">
        <f t="shared" si="18"/>
        <v>0</v>
      </c>
      <c r="K37" s="347"/>
      <c r="L37" s="347"/>
      <c r="M37" s="347">
        <f t="shared" si="19"/>
        <v>197.05</v>
      </c>
      <c r="N37" s="347">
        <v>197.05</v>
      </c>
      <c r="O37" s="348"/>
      <c r="P37" s="349"/>
      <c r="Q37" s="349"/>
      <c r="R37" s="349"/>
      <c r="S37" s="138"/>
      <c r="T37" s="142"/>
      <c r="U37" s="142"/>
    </row>
    <row r="38" spans="1:21" ht="69.400000000000006">
      <c r="A38" s="356">
        <v>9</v>
      </c>
      <c r="B38" s="357" t="s">
        <v>448</v>
      </c>
      <c r="C38" s="347">
        <v>50</v>
      </c>
      <c r="D38" s="347"/>
      <c r="E38" s="347"/>
      <c r="F38" s="347">
        <f t="shared" si="14"/>
        <v>0</v>
      </c>
      <c r="G38" s="347">
        <f t="shared" si="15"/>
        <v>0</v>
      </c>
      <c r="H38" s="347">
        <f t="shared" si="16"/>
        <v>0</v>
      </c>
      <c r="I38" s="347">
        <f t="shared" si="17"/>
        <v>0</v>
      </c>
      <c r="J38" s="347">
        <f t="shared" si="18"/>
        <v>0</v>
      </c>
      <c r="K38" s="347"/>
      <c r="L38" s="347"/>
      <c r="M38" s="347">
        <f t="shared" si="19"/>
        <v>0</v>
      </c>
      <c r="N38" s="347"/>
      <c r="O38" s="348"/>
      <c r="P38" s="349"/>
      <c r="Q38" s="349"/>
      <c r="R38" s="349"/>
      <c r="S38" s="138"/>
      <c r="T38" s="142"/>
      <c r="U38" s="142"/>
    </row>
    <row r="39" spans="1:21" ht="41.65">
      <c r="A39" s="356">
        <v>10</v>
      </c>
      <c r="B39" s="357" t="s">
        <v>449</v>
      </c>
      <c r="C39" s="347">
        <v>50</v>
      </c>
      <c r="D39" s="347"/>
      <c r="E39" s="347">
        <v>55</v>
      </c>
      <c r="F39" s="347">
        <f t="shared" si="14"/>
        <v>55</v>
      </c>
      <c r="G39" s="347">
        <f t="shared" si="15"/>
        <v>0</v>
      </c>
      <c r="H39" s="347">
        <f t="shared" si="16"/>
        <v>55</v>
      </c>
      <c r="I39" s="347">
        <f t="shared" si="17"/>
        <v>55</v>
      </c>
      <c r="J39" s="347">
        <f t="shared" si="18"/>
        <v>0</v>
      </c>
      <c r="K39" s="347"/>
      <c r="L39" s="347"/>
      <c r="M39" s="347">
        <f t="shared" si="19"/>
        <v>55</v>
      </c>
      <c r="N39" s="347">
        <v>55</v>
      </c>
      <c r="O39" s="348"/>
      <c r="P39" s="349"/>
      <c r="Q39" s="349"/>
      <c r="R39" s="349"/>
      <c r="S39" s="138"/>
      <c r="T39" s="142"/>
      <c r="U39" s="142"/>
    </row>
    <row r="40" spans="1:21" s="140" customFormat="1" ht="67.5">
      <c r="A40" s="353" t="s">
        <v>36</v>
      </c>
      <c r="B40" s="354" t="s">
        <v>398</v>
      </c>
      <c r="C40" s="355">
        <f>C41+C42+C43+C46+C47+C52+C53+C54+C55</f>
        <v>129048</v>
      </c>
      <c r="D40" s="355">
        <f t="shared" ref="D40:O40" si="20">D41+D42+D43+D46+D47+D52+D53+D54+D55</f>
        <v>89759</v>
      </c>
      <c r="E40" s="355">
        <f t="shared" si="20"/>
        <v>39289</v>
      </c>
      <c r="F40" s="355">
        <f t="shared" si="20"/>
        <v>137990.60120199999</v>
      </c>
      <c r="G40" s="355">
        <f t="shared" si="20"/>
        <v>112702.44275499998</v>
      </c>
      <c r="H40" s="355">
        <f t="shared" si="20"/>
        <v>25288.158447000002</v>
      </c>
      <c r="I40" s="355">
        <f t="shared" si="20"/>
        <v>137990.60120199999</v>
      </c>
      <c r="J40" s="355">
        <f t="shared" si="20"/>
        <v>112702.44275499998</v>
      </c>
      <c r="K40" s="355">
        <f t="shared" si="20"/>
        <v>112702.44275499998</v>
      </c>
      <c r="L40" s="355">
        <f t="shared" si="20"/>
        <v>0</v>
      </c>
      <c r="M40" s="355">
        <f t="shared" si="20"/>
        <v>25288.158447000002</v>
      </c>
      <c r="N40" s="355">
        <f t="shared" si="20"/>
        <v>25288.158447000002</v>
      </c>
      <c r="O40" s="358">
        <f t="shared" si="20"/>
        <v>0</v>
      </c>
      <c r="P40" s="342">
        <f>F40/C40</f>
        <v>1.0692967051174755</v>
      </c>
      <c r="Q40" s="342">
        <f t="shared" ref="Q40" si="21">G40/D40</f>
        <v>1.25561161281877</v>
      </c>
      <c r="R40" s="342">
        <f>H40/E40</f>
        <v>0.6436447465448345</v>
      </c>
      <c r="S40" s="139"/>
      <c r="T40" s="141"/>
      <c r="U40" s="141"/>
    </row>
    <row r="41" spans="1:21" ht="53.75" customHeight="1">
      <c r="A41" s="356">
        <v>1</v>
      </c>
      <c r="B41" s="359" t="s">
        <v>450</v>
      </c>
      <c r="C41" s="347">
        <f>D41+E41</f>
        <v>7240</v>
      </c>
      <c r="D41" s="347">
        <v>3401</v>
      </c>
      <c r="E41" s="347">
        <v>3839</v>
      </c>
      <c r="F41" s="347">
        <f>G41+H41</f>
        <v>6907.1126999999997</v>
      </c>
      <c r="G41" s="347">
        <f>J41</f>
        <v>5036.6727000000001</v>
      </c>
      <c r="H41" s="347">
        <f>M41</f>
        <v>1870.44</v>
      </c>
      <c r="I41" s="347">
        <f>J41+M41</f>
        <v>6907.1126999999997</v>
      </c>
      <c r="J41" s="347">
        <f>K41+L41</f>
        <v>5036.6727000000001</v>
      </c>
      <c r="K41" s="347">
        <v>5036.6727000000001</v>
      </c>
      <c r="L41" s="347"/>
      <c r="M41" s="347">
        <f>N41+O41</f>
        <v>1870.44</v>
      </c>
      <c r="N41" s="347">
        <v>1870.44</v>
      </c>
      <c r="O41" s="347"/>
      <c r="P41" s="347"/>
      <c r="Q41" s="347"/>
      <c r="R41" s="347"/>
      <c r="S41" s="138"/>
      <c r="T41" s="142"/>
      <c r="U41" s="142"/>
    </row>
    <row r="42" spans="1:21" ht="53.75" customHeight="1">
      <c r="A42" s="356">
        <v>2</v>
      </c>
      <c r="B42" s="359" t="s">
        <v>451</v>
      </c>
      <c r="C42" s="347">
        <f t="shared" ref="C42:C58" si="22">D42+E42</f>
        <v>15305</v>
      </c>
      <c r="D42" s="347">
        <v>15274</v>
      </c>
      <c r="E42" s="347">
        <v>31</v>
      </c>
      <c r="F42" s="347">
        <f t="shared" ref="F42:F58" si="23">G42+H42</f>
        <v>28902.200579</v>
      </c>
      <c r="G42" s="347">
        <f t="shared" ref="G42:G58" si="24">J42</f>
        <v>28902.200579</v>
      </c>
      <c r="H42" s="347">
        <f t="shared" ref="H42:H58" si="25">M42</f>
        <v>0</v>
      </c>
      <c r="I42" s="347">
        <f t="shared" ref="I42:I58" si="26">J42+M42</f>
        <v>28902.200579</v>
      </c>
      <c r="J42" s="347">
        <f t="shared" ref="J42:J58" si="27">K42+L42</f>
        <v>28902.200579</v>
      </c>
      <c r="K42" s="347">
        <v>28902.200579</v>
      </c>
      <c r="L42" s="347"/>
      <c r="M42" s="347">
        <f t="shared" ref="M42:M58" si="28">N42+O42</f>
        <v>0</v>
      </c>
      <c r="N42" s="347"/>
      <c r="O42" s="347"/>
      <c r="P42" s="347"/>
      <c r="Q42" s="347"/>
      <c r="R42" s="347"/>
      <c r="S42" s="138"/>
      <c r="T42" s="142"/>
      <c r="U42" s="142"/>
    </row>
    <row r="43" spans="1:21" ht="66.400000000000006" customHeight="1">
      <c r="A43" s="356">
        <v>3</v>
      </c>
      <c r="B43" s="359" t="s">
        <v>433</v>
      </c>
      <c r="C43" s="347">
        <f t="shared" si="22"/>
        <v>26478</v>
      </c>
      <c r="D43" s="360">
        <v>0</v>
      </c>
      <c r="E43" s="360">
        <f>E44+E45</f>
        <v>26478</v>
      </c>
      <c r="F43" s="360">
        <f t="shared" si="23"/>
        <v>12894.900106999999</v>
      </c>
      <c r="G43" s="360">
        <f t="shared" si="24"/>
        <v>0</v>
      </c>
      <c r="H43" s="360">
        <f t="shared" si="25"/>
        <v>12894.900106999999</v>
      </c>
      <c r="I43" s="360">
        <f t="shared" si="26"/>
        <v>12894.900106999999</v>
      </c>
      <c r="J43" s="360">
        <f t="shared" si="27"/>
        <v>0</v>
      </c>
      <c r="K43" s="360">
        <v>0</v>
      </c>
      <c r="L43" s="360"/>
      <c r="M43" s="360">
        <f t="shared" si="28"/>
        <v>12894.900106999999</v>
      </c>
      <c r="N43" s="360">
        <f>N44+N45</f>
        <v>12894.900106999999</v>
      </c>
      <c r="O43" s="360"/>
      <c r="P43" s="360"/>
      <c r="Q43" s="360"/>
      <c r="R43" s="360"/>
      <c r="S43" s="138"/>
      <c r="T43" s="142"/>
      <c r="U43" s="142"/>
    </row>
    <row r="44" spans="1:21" ht="55.5">
      <c r="A44" s="350" t="s">
        <v>29</v>
      </c>
      <c r="B44" s="351" t="s">
        <v>487</v>
      </c>
      <c r="C44" s="347">
        <f t="shared" si="22"/>
        <v>9068</v>
      </c>
      <c r="D44" s="347"/>
      <c r="E44" s="347">
        <v>9068</v>
      </c>
      <c r="F44" s="347">
        <f t="shared" si="23"/>
        <v>1855.15489</v>
      </c>
      <c r="G44" s="347">
        <f t="shared" si="24"/>
        <v>0</v>
      </c>
      <c r="H44" s="347">
        <f t="shared" si="25"/>
        <v>1855.15489</v>
      </c>
      <c r="I44" s="347">
        <f t="shared" si="26"/>
        <v>1855.15489</v>
      </c>
      <c r="J44" s="347">
        <f t="shared" si="27"/>
        <v>0</v>
      </c>
      <c r="K44" s="347"/>
      <c r="L44" s="347"/>
      <c r="M44" s="347">
        <f t="shared" si="28"/>
        <v>1855.15489</v>
      </c>
      <c r="N44" s="347">
        <v>1855.15489</v>
      </c>
      <c r="O44" s="347"/>
      <c r="P44" s="347"/>
      <c r="Q44" s="347"/>
      <c r="R44" s="347"/>
      <c r="S44" s="138"/>
      <c r="T44" s="142"/>
      <c r="U44" s="142"/>
    </row>
    <row r="45" spans="1:21" ht="83.25">
      <c r="A45" s="350" t="s">
        <v>29</v>
      </c>
      <c r="B45" s="351" t="s">
        <v>488</v>
      </c>
      <c r="C45" s="347">
        <f t="shared" si="22"/>
        <v>17410</v>
      </c>
      <c r="D45" s="347"/>
      <c r="E45" s="347">
        <v>17410</v>
      </c>
      <c r="F45" s="347">
        <f t="shared" si="23"/>
        <v>11039.745217</v>
      </c>
      <c r="G45" s="347">
        <f t="shared" si="24"/>
        <v>0</v>
      </c>
      <c r="H45" s="347">
        <f t="shared" si="25"/>
        <v>11039.745217</v>
      </c>
      <c r="I45" s="347">
        <f t="shared" si="26"/>
        <v>11039.745217</v>
      </c>
      <c r="J45" s="347">
        <f t="shared" si="27"/>
        <v>0</v>
      </c>
      <c r="K45" s="347"/>
      <c r="L45" s="347"/>
      <c r="M45" s="347">
        <f t="shared" si="28"/>
        <v>11039.745217</v>
      </c>
      <c r="N45" s="347">
        <v>11039.745217</v>
      </c>
      <c r="O45" s="347"/>
      <c r="P45" s="347"/>
      <c r="Q45" s="347"/>
      <c r="R45" s="347"/>
      <c r="S45" s="138"/>
      <c r="T45" s="142"/>
      <c r="U45" s="142"/>
    </row>
    <row r="46" spans="1:21" ht="83.25">
      <c r="A46" s="356">
        <v>4</v>
      </c>
      <c r="B46" s="361" t="s">
        <v>452</v>
      </c>
      <c r="C46" s="347">
        <f t="shared" si="22"/>
        <v>51132</v>
      </c>
      <c r="D46" s="347">
        <v>47171</v>
      </c>
      <c r="E46" s="347">
        <v>3961</v>
      </c>
      <c r="F46" s="347">
        <f t="shared" si="23"/>
        <v>56384.494500000001</v>
      </c>
      <c r="G46" s="347">
        <f t="shared" si="24"/>
        <v>52424.065499999997</v>
      </c>
      <c r="H46" s="347">
        <f t="shared" si="25"/>
        <v>3960.4290000000001</v>
      </c>
      <c r="I46" s="347">
        <f t="shared" si="26"/>
        <v>56384.494500000001</v>
      </c>
      <c r="J46" s="347">
        <f t="shared" si="27"/>
        <v>52424.065499999997</v>
      </c>
      <c r="K46" s="347">
        <v>52424.065499999997</v>
      </c>
      <c r="L46" s="347"/>
      <c r="M46" s="347">
        <f t="shared" si="28"/>
        <v>3960.4290000000001</v>
      </c>
      <c r="N46" s="347">
        <v>3960.4290000000001</v>
      </c>
      <c r="O46" s="347"/>
      <c r="P46" s="347"/>
      <c r="Q46" s="347"/>
      <c r="R46" s="347"/>
      <c r="S46" s="138"/>
      <c r="T46" s="142"/>
      <c r="U46" s="142"/>
    </row>
    <row r="47" spans="1:21" ht="41.65">
      <c r="A47" s="356">
        <v>5</v>
      </c>
      <c r="B47" s="359" t="s">
        <v>453</v>
      </c>
      <c r="C47" s="347">
        <f t="shared" si="22"/>
        <v>20821</v>
      </c>
      <c r="D47" s="360">
        <f>D48+D49+D50+D51</f>
        <v>19705</v>
      </c>
      <c r="E47" s="360">
        <f>E48+E49+E50+E51</f>
        <v>1116</v>
      </c>
      <c r="F47" s="360">
        <f t="shared" si="23"/>
        <v>20690.351351000001</v>
      </c>
      <c r="G47" s="360">
        <f t="shared" si="24"/>
        <v>18454.815251</v>
      </c>
      <c r="H47" s="360">
        <f t="shared" si="25"/>
        <v>2235.5360999999998</v>
      </c>
      <c r="I47" s="360">
        <f t="shared" si="26"/>
        <v>20690.351351000001</v>
      </c>
      <c r="J47" s="360">
        <f t="shared" si="27"/>
        <v>18454.815251</v>
      </c>
      <c r="K47" s="360">
        <f>K48+K49+K50+K51</f>
        <v>18454.815251</v>
      </c>
      <c r="L47" s="360"/>
      <c r="M47" s="360">
        <f t="shared" si="28"/>
        <v>2235.5360999999998</v>
      </c>
      <c r="N47" s="360">
        <f>N48+N49+N50+N51</f>
        <v>2235.5360999999998</v>
      </c>
      <c r="O47" s="360"/>
      <c r="P47" s="360"/>
      <c r="Q47" s="360"/>
      <c r="R47" s="360"/>
      <c r="S47" s="138"/>
      <c r="T47" s="142"/>
      <c r="U47" s="142"/>
    </row>
    <row r="48" spans="1:21" ht="111">
      <c r="A48" s="350" t="s">
        <v>29</v>
      </c>
      <c r="B48" s="351" t="s">
        <v>489</v>
      </c>
      <c r="C48" s="347">
        <f t="shared" si="22"/>
        <v>20177</v>
      </c>
      <c r="D48" s="347">
        <v>19705</v>
      </c>
      <c r="E48" s="347">
        <v>472</v>
      </c>
      <c r="F48" s="347">
        <f t="shared" si="23"/>
        <v>18514.306451</v>
      </c>
      <c r="G48" s="347">
        <f t="shared" si="24"/>
        <v>18454.815251</v>
      </c>
      <c r="H48" s="347">
        <f t="shared" si="25"/>
        <v>59.491199999999999</v>
      </c>
      <c r="I48" s="347">
        <f t="shared" si="26"/>
        <v>18514.306451</v>
      </c>
      <c r="J48" s="347">
        <f t="shared" si="27"/>
        <v>18454.815251</v>
      </c>
      <c r="K48" s="347">
        <v>18454.815251</v>
      </c>
      <c r="L48" s="347"/>
      <c r="M48" s="347">
        <f t="shared" si="28"/>
        <v>59.491199999999999</v>
      </c>
      <c r="N48" s="347">
        <v>59.491199999999999</v>
      </c>
      <c r="O48" s="347"/>
      <c r="P48" s="347"/>
      <c r="Q48" s="347"/>
      <c r="R48" s="347"/>
      <c r="S48" s="138"/>
      <c r="T48" s="142"/>
      <c r="U48" s="142"/>
    </row>
    <row r="49" spans="1:21" ht="69.400000000000006">
      <c r="A49" s="350" t="s">
        <v>29</v>
      </c>
      <c r="B49" s="351" t="s">
        <v>492</v>
      </c>
      <c r="C49" s="347">
        <f t="shared" si="22"/>
        <v>0</v>
      </c>
      <c r="D49" s="347"/>
      <c r="E49" s="347"/>
      <c r="F49" s="347">
        <f t="shared" si="23"/>
        <v>0</v>
      </c>
      <c r="G49" s="347">
        <f t="shared" si="24"/>
        <v>0</v>
      </c>
      <c r="H49" s="347">
        <f t="shared" si="25"/>
        <v>0</v>
      </c>
      <c r="I49" s="347">
        <f t="shared" si="26"/>
        <v>0</v>
      </c>
      <c r="J49" s="347">
        <f t="shared" si="27"/>
        <v>0</v>
      </c>
      <c r="K49" s="347"/>
      <c r="L49" s="347"/>
      <c r="M49" s="347">
        <f t="shared" si="28"/>
        <v>0</v>
      </c>
      <c r="N49" s="347"/>
      <c r="O49" s="347"/>
      <c r="P49" s="347"/>
      <c r="Q49" s="347"/>
      <c r="R49" s="347"/>
      <c r="S49" s="138"/>
      <c r="T49" s="142"/>
      <c r="U49" s="142"/>
    </row>
    <row r="50" spans="1:21" ht="55.5">
      <c r="A50" s="350" t="s">
        <v>29</v>
      </c>
      <c r="B50" s="351" t="s">
        <v>491</v>
      </c>
      <c r="C50" s="347">
        <f t="shared" si="22"/>
        <v>0</v>
      </c>
      <c r="D50" s="347"/>
      <c r="E50" s="347"/>
      <c r="F50" s="347">
        <f t="shared" si="23"/>
        <v>1560.63006</v>
      </c>
      <c r="G50" s="347">
        <f t="shared" si="24"/>
        <v>0</v>
      </c>
      <c r="H50" s="347">
        <f t="shared" si="25"/>
        <v>1560.63006</v>
      </c>
      <c r="I50" s="347">
        <f t="shared" si="26"/>
        <v>1560.63006</v>
      </c>
      <c r="J50" s="347">
        <f t="shared" si="27"/>
        <v>0</v>
      </c>
      <c r="K50" s="347"/>
      <c r="L50" s="347"/>
      <c r="M50" s="347">
        <f t="shared" si="28"/>
        <v>1560.63006</v>
      </c>
      <c r="N50" s="347">
        <v>1560.63006</v>
      </c>
      <c r="O50" s="347"/>
      <c r="P50" s="347"/>
      <c r="Q50" s="347"/>
      <c r="R50" s="347"/>
      <c r="S50" s="138"/>
      <c r="T50" s="142"/>
      <c r="U50" s="142"/>
    </row>
    <row r="51" spans="1:21" ht="41.65">
      <c r="A51" s="350" t="s">
        <v>29</v>
      </c>
      <c r="B51" s="351" t="s">
        <v>490</v>
      </c>
      <c r="C51" s="347">
        <f t="shared" si="22"/>
        <v>644</v>
      </c>
      <c r="D51" s="347"/>
      <c r="E51" s="347">
        <v>644</v>
      </c>
      <c r="F51" s="347">
        <f t="shared" si="23"/>
        <v>615.41484000000003</v>
      </c>
      <c r="G51" s="347">
        <f t="shared" si="24"/>
        <v>0</v>
      </c>
      <c r="H51" s="347">
        <f t="shared" si="25"/>
        <v>615.41484000000003</v>
      </c>
      <c r="I51" s="347">
        <f t="shared" si="26"/>
        <v>615.41484000000003</v>
      </c>
      <c r="J51" s="347">
        <f t="shared" si="27"/>
        <v>0</v>
      </c>
      <c r="K51" s="347"/>
      <c r="L51" s="347"/>
      <c r="M51" s="347">
        <f t="shared" si="28"/>
        <v>615.41484000000003</v>
      </c>
      <c r="N51" s="347">
        <v>615.41484000000003</v>
      </c>
      <c r="O51" s="347"/>
      <c r="P51" s="347"/>
      <c r="Q51" s="347"/>
      <c r="R51" s="347"/>
      <c r="S51" s="138"/>
      <c r="T51" s="142"/>
      <c r="U51" s="142"/>
    </row>
    <row r="52" spans="1:21" ht="55.5">
      <c r="A52" s="350">
        <v>6</v>
      </c>
      <c r="B52" s="351" t="s">
        <v>454</v>
      </c>
      <c r="C52" s="347">
        <f t="shared" si="22"/>
        <v>4805</v>
      </c>
      <c r="D52" s="347">
        <v>4208</v>
      </c>
      <c r="E52" s="347">
        <v>597</v>
      </c>
      <c r="F52" s="347">
        <f t="shared" si="23"/>
        <v>3910.0928680000002</v>
      </c>
      <c r="G52" s="347">
        <f t="shared" si="24"/>
        <v>3313.2128680000001</v>
      </c>
      <c r="H52" s="347">
        <f t="shared" si="25"/>
        <v>596.88</v>
      </c>
      <c r="I52" s="347">
        <f t="shared" si="26"/>
        <v>3910.0928680000002</v>
      </c>
      <c r="J52" s="347">
        <f t="shared" si="27"/>
        <v>3313.2128680000001</v>
      </c>
      <c r="K52" s="347">
        <v>3313.2128680000001</v>
      </c>
      <c r="L52" s="347"/>
      <c r="M52" s="347">
        <f t="shared" si="28"/>
        <v>596.88</v>
      </c>
      <c r="N52" s="347">
        <v>596.88</v>
      </c>
      <c r="O52" s="347"/>
      <c r="P52" s="347"/>
      <c r="Q52" s="347"/>
      <c r="R52" s="347"/>
      <c r="S52" s="138"/>
      <c r="T52" s="142"/>
      <c r="U52" s="142"/>
    </row>
    <row r="53" spans="1:21" ht="41.65">
      <c r="A53" s="350">
        <v>7</v>
      </c>
      <c r="B53" s="351" t="s">
        <v>434</v>
      </c>
      <c r="C53" s="347">
        <f t="shared" si="22"/>
        <v>1681</v>
      </c>
      <c r="D53" s="347">
        <v>0</v>
      </c>
      <c r="E53" s="347">
        <v>1681</v>
      </c>
      <c r="F53" s="347">
        <f t="shared" si="23"/>
        <v>1948.11943</v>
      </c>
      <c r="G53" s="347">
        <f t="shared" si="24"/>
        <v>0</v>
      </c>
      <c r="H53" s="347">
        <f t="shared" si="25"/>
        <v>1948.11943</v>
      </c>
      <c r="I53" s="347">
        <f t="shared" si="26"/>
        <v>1948.11943</v>
      </c>
      <c r="J53" s="347">
        <f t="shared" si="27"/>
        <v>0</v>
      </c>
      <c r="K53" s="347"/>
      <c r="L53" s="347"/>
      <c r="M53" s="347">
        <f t="shared" si="28"/>
        <v>1948.11943</v>
      </c>
      <c r="N53" s="347">
        <v>1948.11943</v>
      </c>
      <c r="O53" s="347"/>
      <c r="P53" s="347"/>
      <c r="Q53" s="347"/>
      <c r="R53" s="347"/>
      <c r="S53" s="138"/>
      <c r="T53" s="142"/>
      <c r="U53" s="142"/>
    </row>
    <row r="54" spans="1:21" ht="55.5">
      <c r="A54" s="350">
        <v>8</v>
      </c>
      <c r="B54" s="351" t="s">
        <v>455</v>
      </c>
      <c r="C54" s="347">
        <f t="shared" si="22"/>
        <v>376</v>
      </c>
      <c r="D54" s="347">
        <v>0</v>
      </c>
      <c r="E54" s="347">
        <v>376</v>
      </c>
      <c r="F54" s="347">
        <f t="shared" si="23"/>
        <v>370.8</v>
      </c>
      <c r="G54" s="347">
        <f t="shared" si="24"/>
        <v>0</v>
      </c>
      <c r="H54" s="347">
        <f t="shared" si="25"/>
        <v>370.8</v>
      </c>
      <c r="I54" s="347">
        <f t="shared" si="26"/>
        <v>370.8</v>
      </c>
      <c r="J54" s="347">
        <f t="shared" si="27"/>
        <v>0</v>
      </c>
      <c r="K54" s="347"/>
      <c r="L54" s="347"/>
      <c r="M54" s="347">
        <f t="shared" si="28"/>
        <v>370.8</v>
      </c>
      <c r="N54" s="347">
        <v>370.8</v>
      </c>
      <c r="O54" s="347"/>
      <c r="P54" s="347"/>
      <c r="Q54" s="347"/>
      <c r="R54" s="347"/>
      <c r="S54" s="138"/>
      <c r="T54" s="142"/>
      <c r="U54" s="142"/>
    </row>
    <row r="55" spans="1:21" ht="69.400000000000006">
      <c r="A55" s="350">
        <v>9</v>
      </c>
      <c r="B55" s="351" t="s">
        <v>456</v>
      </c>
      <c r="C55" s="347">
        <f t="shared" si="22"/>
        <v>1210</v>
      </c>
      <c r="D55" s="347">
        <f>D56+D57+D58</f>
        <v>0</v>
      </c>
      <c r="E55" s="347">
        <f>E56+E57+E58</f>
        <v>1210</v>
      </c>
      <c r="F55" s="347">
        <f t="shared" si="23"/>
        <v>5982.5296670000007</v>
      </c>
      <c r="G55" s="347">
        <f t="shared" si="24"/>
        <v>4571.4758570000004</v>
      </c>
      <c r="H55" s="347">
        <f t="shared" si="25"/>
        <v>1411.0538100000001</v>
      </c>
      <c r="I55" s="347">
        <f t="shared" si="26"/>
        <v>5982.5296670000007</v>
      </c>
      <c r="J55" s="347">
        <f t="shared" si="27"/>
        <v>4571.4758570000004</v>
      </c>
      <c r="K55" s="347">
        <f>K56+K57+K58</f>
        <v>4571.4758570000004</v>
      </c>
      <c r="L55" s="347"/>
      <c r="M55" s="347">
        <f t="shared" si="28"/>
        <v>1411.0538100000001</v>
      </c>
      <c r="N55" s="347">
        <f>N56+N57+N58</f>
        <v>1411.0538100000001</v>
      </c>
      <c r="O55" s="347"/>
      <c r="P55" s="347"/>
      <c r="Q55" s="347"/>
      <c r="R55" s="347"/>
      <c r="S55" s="138"/>
      <c r="T55" s="142"/>
      <c r="U55" s="142"/>
    </row>
    <row r="56" spans="1:21" ht="152.65">
      <c r="A56" s="350" t="s">
        <v>29</v>
      </c>
      <c r="B56" s="351" t="s">
        <v>493</v>
      </c>
      <c r="C56" s="347">
        <f t="shared" si="22"/>
        <v>718</v>
      </c>
      <c r="D56" s="347"/>
      <c r="E56" s="347">
        <v>718</v>
      </c>
      <c r="F56" s="347">
        <f t="shared" si="23"/>
        <v>893.33780999999999</v>
      </c>
      <c r="G56" s="347">
        <f t="shared" si="24"/>
        <v>0</v>
      </c>
      <c r="H56" s="347">
        <f t="shared" si="25"/>
        <v>893.33780999999999</v>
      </c>
      <c r="I56" s="347">
        <f t="shared" si="26"/>
        <v>893.33780999999999</v>
      </c>
      <c r="J56" s="347">
        <f t="shared" si="27"/>
        <v>0</v>
      </c>
      <c r="K56" s="347"/>
      <c r="L56" s="347"/>
      <c r="M56" s="347">
        <f t="shared" si="28"/>
        <v>893.33780999999999</v>
      </c>
      <c r="N56" s="347">
        <v>893.33780999999999</v>
      </c>
      <c r="O56" s="347"/>
      <c r="P56" s="347"/>
      <c r="Q56" s="347"/>
      <c r="R56" s="347"/>
      <c r="S56" s="138"/>
      <c r="T56" s="142"/>
      <c r="U56" s="142"/>
    </row>
    <row r="57" spans="1:21" ht="83.25">
      <c r="A57" s="350" t="s">
        <v>29</v>
      </c>
      <c r="B57" s="351" t="s">
        <v>494</v>
      </c>
      <c r="C57" s="347">
        <f t="shared" si="22"/>
        <v>188</v>
      </c>
      <c r="D57" s="347"/>
      <c r="E57" s="347">
        <v>188</v>
      </c>
      <c r="F57" s="347">
        <f t="shared" si="23"/>
        <v>4885.0006570000005</v>
      </c>
      <c r="G57" s="347">
        <f t="shared" si="24"/>
        <v>4571.4758570000004</v>
      </c>
      <c r="H57" s="347">
        <f t="shared" si="25"/>
        <v>313.52480000000003</v>
      </c>
      <c r="I57" s="347">
        <f t="shared" si="26"/>
        <v>4885.0006570000005</v>
      </c>
      <c r="J57" s="347">
        <f t="shared" si="27"/>
        <v>4571.4758570000004</v>
      </c>
      <c r="K57" s="347">
        <v>4571.4758570000004</v>
      </c>
      <c r="L57" s="347"/>
      <c r="M57" s="347">
        <f t="shared" si="28"/>
        <v>313.52480000000003</v>
      </c>
      <c r="N57" s="347">
        <v>313.52480000000003</v>
      </c>
      <c r="O57" s="347"/>
      <c r="P57" s="347"/>
      <c r="Q57" s="347"/>
      <c r="R57" s="347"/>
      <c r="S57" s="138"/>
      <c r="T57" s="142"/>
      <c r="U57" s="142"/>
    </row>
    <row r="58" spans="1:21" ht="41.65">
      <c r="A58" s="362" t="s">
        <v>29</v>
      </c>
      <c r="B58" s="363" t="s">
        <v>495</v>
      </c>
      <c r="C58" s="364">
        <f t="shared" si="22"/>
        <v>304</v>
      </c>
      <c r="D58" s="364"/>
      <c r="E58" s="364">
        <v>304</v>
      </c>
      <c r="F58" s="364">
        <f t="shared" si="23"/>
        <v>204.19120000000001</v>
      </c>
      <c r="G58" s="364">
        <f t="shared" si="24"/>
        <v>0</v>
      </c>
      <c r="H58" s="364">
        <f t="shared" si="25"/>
        <v>204.19120000000001</v>
      </c>
      <c r="I58" s="364">
        <f t="shared" si="26"/>
        <v>204.19120000000001</v>
      </c>
      <c r="J58" s="364">
        <f t="shared" si="27"/>
        <v>0</v>
      </c>
      <c r="K58" s="364"/>
      <c r="L58" s="364"/>
      <c r="M58" s="364">
        <f t="shared" si="28"/>
        <v>204.19120000000001</v>
      </c>
      <c r="N58" s="364">
        <v>204.19120000000001</v>
      </c>
      <c r="O58" s="364"/>
      <c r="P58" s="364"/>
      <c r="Q58" s="364"/>
      <c r="R58" s="364"/>
      <c r="S58" s="138"/>
      <c r="T58" s="142"/>
      <c r="U58" s="142"/>
    </row>
  </sheetData>
  <mergeCells count="30">
    <mergeCell ref="Q1:R1"/>
    <mergeCell ref="Q7:Q9"/>
    <mergeCell ref="R7:R9"/>
    <mergeCell ref="J8:J9"/>
    <mergeCell ref="K8:L8"/>
    <mergeCell ref="M8:M9"/>
    <mergeCell ref="N8:O8"/>
    <mergeCell ref="P4:R4"/>
    <mergeCell ref="Q6:R6"/>
    <mergeCell ref="A1:B1"/>
    <mergeCell ref="F6:F9"/>
    <mergeCell ref="G6:H6"/>
    <mergeCell ref="I6:O6"/>
    <mergeCell ref="P6:P9"/>
    <mergeCell ref="J7:L7"/>
    <mergeCell ref="M7:O7"/>
    <mergeCell ref="A2:R2"/>
    <mergeCell ref="A3:R3"/>
    <mergeCell ref="A5:A9"/>
    <mergeCell ref="B5:B9"/>
    <mergeCell ref="C5:E5"/>
    <mergeCell ref="F5:O5"/>
    <mergeCell ref="P5:R5"/>
    <mergeCell ref="C6:C9"/>
    <mergeCell ref="D6:E6"/>
    <mergeCell ref="D7:D9"/>
    <mergeCell ref="E7:E9"/>
    <mergeCell ref="G7:G9"/>
    <mergeCell ref="H7:H9"/>
    <mergeCell ref="I7:I9"/>
  </mergeCells>
  <pageMargins left="0.32" right="0.28000000000000003" top="0.39" bottom="0.51" header="0.3" footer="0.3"/>
  <pageSetup paperSize="9" scale="75"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N254"/>
  <sheetViews>
    <sheetView zoomScale="92" zoomScaleNormal="92" workbookViewId="0">
      <selection activeCell="D13" sqref="D13"/>
    </sheetView>
  </sheetViews>
  <sheetFormatPr defaultColWidth="8.86328125" defaultRowHeight="13.9"/>
  <cols>
    <col min="1" max="1" width="5.53125" style="115" customWidth="1"/>
    <col min="2" max="2" width="58.46484375" style="116" customWidth="1"/>
    <col min="3" max="3" width="8.86328125" style="115" customWidth="1"/>
    <col min="4" max="4" width="5.86328125" style="115" customWidth="1"/>
    <col min="5" max="5" width="8.86328125" style="115" customWidth="1"/>
    <col min="6" max="6" width="10.46484375" style="115" customWidth="1"/>
    <col min="7" max="7" width="8.86328125" style="115" customWidth="1"/>
    <col min="8" max="8" width="6.796875" style="115" customWidth="1"/>
    <col min="9" max="11" width="8.86328125" style="115" customWidth="1"/>
    <col min="12" max="12" width="8.53125" style="115" customWidth="1"/>
    <col min="13" max="13" width="9.1328125" style="115" customWidth="1"/>
    <col min="14" max="14" width="8.86328125" style="115" customWidth="1"/>
    <col min="15" max="16384" width="8.86328125" style="115"/>
  </cols>
  <sheetData>
    <row r="1" spans="1:14">
      <c r="A1" s="460" t="s">
        <v>716</v>
      </c>
      <c r="B1" s="460"/>
    </row>
    <row r="3" spans="1:14">
      <c r="A3" s="460" t="s">
        <v>515</v>
      </c>
      <c r="B3" s="460"/>
      <c r="C3" s="460"/>
      <c r="D3" s="460"/>
      <c r="E3" s="460"/>
      <c r="F3" s="460"/>
      <c r="G3" s="460"/>
      <c r="H3" s="460"/>
      <c r="I3" s="460"/>
      <c r="J3" s="460"/>
      <c r="K3" s="460"/>
      <c r="L3" s="460"/>
      <c r="M3" s="460"/>
      <c r="N3" s="460"/>
    </row>
    <row r="4" spans="1:14">
      <c r="A4" s="462" t="str">
        <f>'61'!A3:R3</f>
        <v>(Kèm theo Nghị quyết số …./NQ-HĐND ngày … tháng ... năm 2025 của Hội đồng nhân dân huyện)</v>
      </c>
      <c r="B4" s="462"/>
      <c r="C4" s="462"/>
      <c r="D4" s="462"/>
      <c r="E4" s="462"/>
      <c r="F4" s="462"/>
      <c r="G4" s="462"/>
      <c r="H4" s="462"/>
      <c r="I4" s="462"/>
      <c r="J4" s="462"/>
      <c r="K4" s="462"/>
      <c r="L4" s="462"/>
      <c r="M4" s="462"/>
      <c r="N4" s="462"/>
    </row>
    <row r="5" spans="1:14" ht="14.45" customHeight="1">
      <c r="L5" s="459" t="s">
        <v>16</v>
      </c>
      <c r="M5" s="459"/>
      <c r="N5" s="459"/>
    </row>
    <row r="6" spans="1:14">
      <c r="A6" s="461" t="s">
        <v>243</v>
      </c>
      <c r="B6" s="461" t="s">
        <v>338</v>
      </c>
      <c r="C6" s="461" t="s">
        <v>244</v>
      </c>
      <c r="D6" s="461"/>
      <c r="E6" s="461"/>
      <c r="F6" s="461"/>
      <c r="G6" s="461" t="s">
        <v>245</v>
      </c>
      <c r="H6" s="461"/>
      <c r="I6" s="461"/>
      <c r="J6" s="461"/>
      <c r="K6" s="461" t="s">
        <v>339</v>
      </c>
      <c r="L6" s="461"/>
      <c r="M6" s="461"/>
      <c r="N6" s="461"/>
    </row>
    <row r="7" spans="1:14">
      <c r="A7" s="461"/>
      <c r="B7" s="461"/>
      <c r="C7" s="461"/>
      <c r="D7" s="461"/>
      <c r="E7" s="461"/>
      <c r="F7" s="461"/>
      <c r="G7" s="461"/>
      <c r="H7" s="461"/>
      <c r="I7" s="461"/>
      <c r="J7" s="461"/>
      <c r="K7" s="461"/>
      <c r="L7" s="461"/>
      <c r="M7" s="461"/>
      <c r="N7" s="461"/>
    </row>
    <row r="8" spans="1:14">
      <c r="A8" s="461"/>
      <c r="B8" s="461"/>
      <c r="C8" s="461"/>
      <c r="D8" s="461"/>
      <c r="E8" s="461"/>
      <c r="F8" s="461"/>
      <c r="G8" s="461"/>
      <c r="H8" s="461"/>
      <c r="I8" s="461"/>
      <c r="J8" s="461"/>
      <c r="K8" s="461"/>
      <c r="L8" s="461"/>
      <c r="M8" s="461"/>
      <c r="N8" s="461"/>
    </row>
    <row r="9" spans="1:14">
      <c r="A9" s="461"/>
      <c r="B9" s="461"/>
      <c r="C9" s="461" t="s">
        <v>341</v>
      </c>
      <c r="D9" s="461" t="s">
        <v>340</v>
      </c>
      <c r="E9" s="461"/>
      <c r="F9" s="461"/>
      <c r="G9" s="461" t="s">
        <v>341</v>
      </c>
      <c r="H9" s="461" t="s">
        <v>340</v>
      </c>
      <c r="I9" s="461"/>
      <c r="J9" s="461"/>
      <c r="K9" s="461" t="s">
        <v>341</v>
      </c>
      <c r="L9" s="461" t="s">
        <v>340</v>
      </c>
      <c r="M9" s="461"/>
      <c r="N9" s="461"/>
    </row>
    <row r="10" spans="1:14">
      <c r="A10" s="461"/>
      <c r="B10" s="461"/>
      <c r="C10" s="461"/>
      <c r="D10" s="461"/>
      <c r="E10" s="461"/>
      <c r="F10" s="461"/>
      <c r="G10" s="461"/>
      <c r="H10" s="461"/>
      <c r="I10" s="461"/>
      <c r="J10" s="461"/>
      <c r="K10" s="461"/>
      <c r="L10" s="461"/>
      <c r="M10" s="461"/>
      <c r="N10" s="461"/>
    </row>
    <row r="11" spans="1:14" ht="41.65">
      <c r="A11" s="461"/>
      <c r="B11" s="461"/>
      <c r="C11" s="461"/>
      <c r="D11" s="132" t="s">
        <v>342</v>
      </c>
      <c r="E11" s="132" t="s">
        <v>343</v>
      </c>
      <c r="F11" s="132" t="s">
        <v>344</v>
      </c>
      <c r="G11" s="461"/>
      <c r="H11" s="132" t="s">
        <v>342</v>
      </c>
      <c r="I11" s="132" t="s">
        <v>343</v>
      </c>
      <c r="J11" s="132" t="s">
        <v>344</v>
      </c>
      <c r="K11" s="461"/>
      <c r="L11" s="132" t="s">
        <v>342</v>
      </c>
      <c r="M11" s="132" t="s">
        <v>343</v>
      </c>
      <c r="N11" s="132" t="s">
        <v>344</v>
      </c>
    </row>
    <row r="12" spans="1:14" ht="36.6" customHeight="1">
      <c r="A12" s="365" t="s">
        <v>23</v>
      </c>
      <c r="B12" s="365" t="s">
        <v>24</v>
      </c>
      <c r="C12" s="365">
        <v>17</v>
      </c>
      <c r="D12" s="365">
        <v>18</v>
      </c>
      <c r="E12" s="365">
        <v>19</v>
      </c>
      <c r="F12" s="365">
        <v>20</v>
      </c>
      <c r="G12" s="365">
        <v>21</v>
      </c>
      <c r="H12" s="365">
        <v>22</v>
      </c>
      <c r="I12" s="365">
        <v>23</v>
      </c>
      <c r="J12" s="365">
        <v>24</v>
      </c>
      <c r="K12" s="365" t="s">
        <v>345</v>
      </c>
      <c r="L12" s="365" t="s">
        <v>346</v>
      </c>
      <c r="M12" s="365" t="s">
        <v>347</v>
      </c>
      <c r="N12" s="365" t="s">
        <v>348</v>
      </c>
    </row>
    <row r="13" spans="1:14" s="133" customFormat="1" ht="24" customHeight="1">
      <c r="A13" s="366"/>
      <c r="B13" s="366"/>
      <c r="C13" s="366">
        <f>C14+C58</f>
        <v>233025.23970999999</v>
      </c>
      <c r="D13" s="366">
        <f t="shared" ref="D13:J13" si="0">D14+D58</f>
        <v>0</v>
      </c>
      <c r="E13" s="366">
        <f t="shared" si="0"/>
        <v>210934.61929100001</v>
      </c>
      <c r="F13" s="366">
        <f t="shared" si="0"/>
        <v>22090.620418999999</v>
      </c>
      <c r="G13" s="366">
        <f t="shared" si="0"/>
        <v>193120.17363899999</v>
      </c>
      <c r="H13" s="366">
        <f t="shared" si="0"/>
        <v>0</v>
      </c>
      <c r="I13" s="366">
        <f t="shared" si="0"/>
        <v>175210.43763999999</v>
      </c>
      <c r="J13" s="366">
        <f t="shared" si="0"/>
        <v>17909.735999</v>
      </c>
      <c r="K13" s="367">
        <f>G13/C13*100</f>
        <v>82.875217242277316</v>
      </c>
      <c r="L13" s="367"/>
      <c r="M13" s="367">
        <f t="shared" ref="M13:N13" si="1">I13/E13*100</f>
        <v>83.063860370062898</v>
      </c>
      <c r="N13" s="367">
        <f t="shared" si="1"/>
        <v>81.073938437672638</v>
      </c>
    </row>
    <row r="14" spans="1:14" s="133" customFormat="1" ht="24" customHeight="1">
      <c r="A14" s="368" t="s">
        <v>23</v>
      </c>
      <c r="B14" s="369" t="s">
        <v>713</v>
      </c>
      <c r="C14" s="366">
        <v>22090.620418999999</v>
      </c>
      <c r="D14" s="366"/>
      <c r="E14" s="366"/>
      <c r="F14" s="366">
        <v>22090.620418999999</v>
      </c>
      <c r="G14" s="366">
        <v>17909.735999</v>
      </c>
      <c r="H14" s="366"/>
      <c r="I14" s="366"/>
      <c r="J14" s="366">
        <v>17909.735999</v>
      </c>
      <c r="K14" s="367">
        <f>G14/C14*100</f>
        <v>81.073938437672638</v>
      </c>
      <c r="L14" s="367"/>
      <c r="M14" s="367"/>
      <c r="N14" s="367">
        <f>J14/F14*100</f>
        <v>81.073938437672638</v>
      </c>
    </row>
    <row r="15" spans="1:14" ht="24" customHeight="1">
      <c r="A15" s="368" t="s">
        <v>516</v>
      </c>
      <c r="B15" s="370" t="s">
        <v>517</v>
      </c>
      <c r="C15" s="366">
        <v>2530.2731629999998</v>
      </c>
      <c r="D15" s="366"/>
      <c r="E15" s="366"/>
      <c r="F15" s="366">
        <v>2530.2731629999998</v>
      </c>
      <c r="G15" s="366">
        <v>2530.2731629999998</v>
      </c>
      <c r="H15" s="366"/>
      <c r="I15" s="366"/>
      <c r="J15" s="366">
        <v>2530.2731629999998</v>
      </c>
      <c r="K15" s="367"/>
      <c r="L15" s="366"/>
      <c r="M15" s="371"/>
      <c r="N15" s="367"/>
    </row>
    <row r="16" spans="1:14" ht="24" customHeight="1">
      <c r="A16" s="372">
        <v>1</v>
      </c>
      <c r="B16" s="373" t="s">
        <v>518</v>
      </c>
      <c r="C16" s="374">
        <v>350.27316300000001</v>
      </c>
      <c r="D16" s="374"/>
      <c r="E16" s="374"/>
      <c r="F16" s="374">
        <v>350.27316300000001</v>
      </c>
      <c r="G16" s="374">
        <v>350.27316300000001</v>
      </c>
      <c r="H16" s="374"/>
      <c r="I16" s="374"/>
      <c r="J16" s="374">
        <v>350.27316300000001</v>
      </c>
      <c r="K16" s="371"/>
      <c r="L16" s="374"/>
      <c r="M16" s="371"/>
      <c r="N16" s="371"/>
    </row>
    <row r="17" spans="1:14" ht="24" customHeight="1">
      <c r="A17" s="372">
        <v>2</v>
      </c>
      <c r="B17" s="373" t="s">
        <v>519</v>
      </c>
      <c r="C17" s="374">
        <v>1090</v>
      </c>
      <c r="D17" s="366"/>
      <c r="E17" s="366"/>
      <c r="F17" s="374">
        <v>1090</v>
      </c>
      <c r="G17" s="374">
        <v>1090</v>
      </c>
      <c r="H17" s="366"/>
      <c r="I17" s="366"/>
      <c r="J17" s="374">
        <v>1090</v>
      </c>
      <c r="K17" s="371"/>
      <c r="L17" s="374"/>
      <c r="M17" s="371"/>
      <c r="N17" s="371"/>
    </row>
    <row r="18" spans="1:14" ht="24" customHeight="1">
      <c r="A18" s="372">
        <v>3</v>
      </c>
      <c r="B18" s="373" t="s">
        <v>520</v>
      </c>
      <c r="C18" s="374">
        <v>1090</v>
      </c>
      <c r="D18" s="374"/>
      <c r="E18" s="374"/>
      <c r="F18" s="374">
        <v>1090</v>
      </c>
      <c r="G18" s="374">
        <v>1090</v>
      </c>
      <c r="H18" s="374"/>
      <c r="I18" s="374"/>
      <c r="J18" s="374">
        <v>1090</v>
      </c>
      <c r="K18" s="371"/>
      <c r="L18" s="374"/>
      <c r="M18" s="371"/>
      <c r="N18" s="371"/>
    </row>
    <row r="19" spans="1:14" ht="24" customHeight="1">
      <c r="A19" s="375" t="s">
        <v>521</v>
      </c>
      <c r="B19" s="376" t="s">
        <v>457</v>
      </c>
      <c r="C19" s="366">
        <v>18.619</v>
      </c>
      <c r="D19" s="374"/>
      <c r="E19" s="374"/>
      <c r="F19" s="366">
        <v>18.619</v>
      </c>
      <c r="G19" s="366">
        <v>5.8920000000000003</v>
      </c>
      <c r="H19" s="374"/>
      <c r="I19" s="374"/>
      <c r="J19" s="366">
        <v>5.8920000000000003</v>
      </c>
      <c r="K19" s="371"/>
      <c r="L19" s="374"/>
      <c r="M19" s="371"/>
      <c r="N19" s="371"/>
    </row>
    <row r="20" spans="1:14" ht="24" customHeight="1">
      <c r="A20" s="377">
        <v>1</v>
      </c>
      <c r="B20" s="373" t="s">
        <v>522</v>
      </c>
      <c r="C20" s="374">
        <v>18.619</v>
      </c>
      <c r="D20" s="366"/>
      <c r="E20" s="366"/>
      <c r="F20" s="374">
        <v>18.619</v>
      </c>
      <c r="G20" s="374">
        <v>5.8920000000000003</v>
      </c>
      <c r="H20" s="366"/>
      <c r="I20" s="366"/>
      <c r="J20" s="374">
        <v>5.8920000000000003</v>
      </c>
      <c r="K20" s="366"/>
      <c r="L20" s="366"/>
      <c r="M20" s="366"/>
      <c r="N20" s="371"/>
    </row>
    <row r="21" spans="1:14" ht="24" customHeight="1">
      <c r="A21" s="375" t="s">
        <v>523</v>
      </c>
      <c r="B21" s="376" t="s">
        <v>435</v>
      </c>
      <c r="C21" s="366">
        <v>866.58488299999999</v>
      </c>
      <c r="D21" s="374"/>
      <c r="E21" s="374"/>
      <c r="F21" s="366">
        <v>866.58488299999999</v>
      </c>
      <c r="G21" s="366">
        <v>866.58488299999999</v>
      </c>
      <c r="H21" s="374"/>
      <c r="I21" s="374"/>
      <c r="J21" s="366">
        <v>866.58488299999999</v>
      </c>
      <c r="K21" s="371"/>
      <c r="L21" s="374"/>
      <c r="M21" s="371"/>
      <c r="N21" s="371"/>
    </row>
    <row r="22" spans="1:14" ht="24" customHeight="1">
      <c r="A22" s="377">
        <v>1</v>
      </c>
      <c r="B22" s="373" t="s">
        <v>524</v>
      </c>
      <c r="C22" s="374">
        <v>199.18688299999999</v>
      </c>
      <c r="D22" s="374"/>
      <c r="E22" s="374"/>
      <c r="F22" s="374">
        <v>199.18688299999999</v>
      </c>
      <c r="G22" s="374">
        <v>199.18688299999999</v>
      </c>
      <c r="H22" s="374"/>
      <c r="I22" s="374"/>
      <c r="J22" s="374">
        <v>199.18688299999999</v>
      </c>
      <c r="K22" s="371"/>
      <c r="L22" s="374"/>
      <c r="M22" s="371"/>
      <c r="N22" s="371"/>
    </row>
    <row r="23" spans="1:14" ht="24" customHeight="1">
      <c r="A23" s="377">
        <v>2</v>
      </c>
      <c r="B23" s="373" t="s">
        <v>525</v>
      </c>
      <c r="C23" s="374">
        <v>0.127</v>
      </c>
      <c r="D23" s="374"/>
      <c r="E23" s="374"/>
      <c r="F23" s="374">
        <v>0.127</v>
      </c>
      <c r="G23" s="374">
        <v>0.127</v>
      </c>
      <c r="H23" s="374"/>
      <c r="I23" s="374"/>
      <c r="J23" s="374">
        <v>0.127</v>
      </c>
      <c r="K23" s="371"/>
      <c r="L23" s="374"/>
      <c r="M23" s="371"/>
      <c r="N23" s="371"/>
    </row>
    <row r="24" spans="1:14" ht="24" customHeight="1">
      <c r="A24" s="377">
        <v>3</v>
      </c>
      <c r="B24" s="373" t="s">
        <v>526</v>
      </c>
      <c r="C24" s="374">
        <v>67.271000000000001</v>
      </c>
      <c r="D24" s="374"/>
      <c r="E24" s="374"/>
      <c r="F24" s="374">
        <v>67.271000000000001</v>
      </c>
      <c r="G24" s="374">
        <v>67.271000000000001</v>
      </c>
      <c r="H24" s="374"/>
      <c r="I24" s="374"/>
      <c r="J24" s="374">
        <v>67.271000000000001</v>
      </c>
      <c r="K24" s="371"/>
      <c r="L24" s="374"/>
      <c r="M24" s="371"/>
      <c r="N24" s="371"/>
    </row>
    <row r="25" spans="1:14" ht="24" customHeight="1">
      <c r="A25" s="377">
        <v>4</v>
      </c>
      <c r="B25" s="373" t="s">
        <v>527</v>
      </c>
      <c r="C25" s="374">
        <v>600</v>
      </c>
      <c r="D25" s="374"/>
      <c r="E25" s="374"/>
      <c r="F25" s="374">
        <v>600</v>
      </c>
      <c r="G25" s="374">
        <v>600</v>
      </c>
      <c r="H25" s="374"/>
      <c r="I25" s="374"/>
      <c r="J25" s="374">
        <v>600</v>
      </c>
      <c r="K25" s="371"/>
      <c r="L25" s="374"/>
      <c r="M25" s="371"/>
      <c r="N25" s="371"/>
    </row>
    <row r="26" spans="1:14" ht="24" customHeight="1">
      <c r="A26" s="375" t="s">
        <v>528</v>
      </c>
      <c r="B26" s="370" t="s">
        <v>529</v>
      </c>
      <c r="C26" s="366">
        <v>4000</v>
      </c>
      <c r="D26" s="374"/>
      <c r="E26" s="374"/>
      <c r="F26" s="366">
        <v>4000</v>
      </c>
      <c r="G26" s="366">
        <v>248.49</v>
      </c>
      <c r="H26" s="374"/>
      <c r="I26" s="374"/>
      <c r="J26" s="366">
        <v>248.49</v>
      </c>
      <c r="K26" s="371"/>
      <c r="L26" s="374"/>
      <c r="M26" s="371"/>
      <c r="N26" s="371"/>
    </row>
    <row r="27" spans="1:14" ht="24" customHeight="1">
      <c r="A27" s="377">
        <v>1</v>
      </c>
      <c r="B27" s="373" t="s">
        <v>530</v>
      </c>
      <c r="C27" s="374">
        <v>4000</v>
      </c>
      <c r="D27" s="374"/>
      <c r="E27" s="374"/>
      <c r="F27" s="374">
        <v>4000</v>
      </c>
      <c r="G27" s="374">
        <v>248.49</v>
      </c>
      <c r="H27" s="374"/>
      <c r="I27" s="374"/>
      <c r="J27" s="374">
        <v>248.49</v>
      </c>
      <c r="K27" s="371"/>
      <c r="L27" s="374"/>
      <c r="M27" s="371"/>
      <c r="N27" s="371"/>
    </row>
    <row r="28" spans="1:14" ht="24" customHeight="1">
      <c r="A28" s="375" t="s">
        <v>531</v>
      </c>
      <c r="B28" s="370" t="s">
        <v>436</v>
      </c>
      <c r="C28" s="366">
        <v>3797.8653730000001</v>
      </c>
      <c r="D28" s="374"/>
      <c r="E28" s="374"/>
      <c r="F28" s="366">
        <v>3797.8653730000001</v>
      </c>
      <c r="G28" s="366">
        <v>3563.7219530000002</v>
      </c>
      <c r="H28" s="374"/>
      <c r="I28" s="374"/>
      <c r="J28" s="366">
        <v>3563.7219530000002</v>
      </c>
      <c r="K28" s="371"/>
      <c r="L28" s="374"/>
      <c r="M28" s="371"/>
      <c r="N28" s="371"/>
    </row>
    <row r="29" spans="1:14" ht="24" customHeight="1">
      <c r="A29" s="377">
        <v>1</v>
      </c>
      <c r="B29" s="373" t="s">
        <v>532</v>
      </c>
      <c r="C29" s="374">
        <v>16</v>
      </c>
      <c r="D29" s="374"/>
      <c r="E29" s="374"/>
      <c r="F29" s="374">
        <v>16</v>
      </c>
      <c r="G29" s="374">
        <v>16</v>
      </c>
      <c r="H29" s="374"/>
      <c r="I29" s="374"/>
      <c r="J29" s="374">
        <v>16</v>
      </c>
      <c r="K29" s="371"/>
      <c r="L29" s="374"/>
      <c r="M29" s="371"/>
      <c r="N29" s="371"/>
    </row>
    <row r="30" spans="1:14" ht="24" customHeight="1">
      <c r="A30" s="377">
        <v>2</v>
      </c>
      <c r="B30" s="373" t="s">
        <v>533</v>
      </c>
      <c r="C30" s="374">
        <v>8</v>
      </c>
      <c r="D30" s="374"/>
      <c r="E30" s="374"/>
      <c r="F30" s="374">
        <v>8</v>
      </c>
      <c r="G30" s="374">
        <v>8</v>
      </c>
      <c r="H30" s="374"/>
      <c r="I30" s="374"/>
      <c r="J30" s="374">
        <v>8</v>
      </c>
      <c r="K30" s="371"/>
      <c r="L30" s="374"/>
      <c r="M30" s="371"/>
      <c r="N30" s="371"/>
    </row>
    <row r="31" spans="1:14" ht="24" customHeight="1">
      <c r="A31" s="377">
        <v>3</v>
      </c>
      <c r="B31" s="373" t="s">
        <v>534</v>
      </c>
      <c r="C31" s="374">
        <v>24</v>
      </c>
      <c r="D31" s="374"/>
      <c r="E31" s="374"/>
      <c r="F31" s="374">
        <v>24</v>
      </c>
      <c r="G31" s="374">
        <v>24</v>
      </c>
      <c r="H31" s="374"/>
      <c r="I31" s="374"/>
      <c r="J31" s="374">
        <v>24</v>
      </c>
      <c r="K31" s="371"/>
      <c r="L31" s="374"/>
      <c r="M31" s="371"/>
      <c r="N31" s="371"/>
    </row>
    <row r="32" spans="1:14" ht="24" customHeight="1">
      <c r="A32" s="377">
        <v>4</v>
      </c>
      <c r="B32" s="373" t="s">
        <v>535</v>
      </c>
      <c r="C32" s="374">
        <v>245.83699999999999</v>
      </c>
      <c r="D32" s="374"/>
      <c r="E32" s="374"/>
      <c r="F32" s="374">
        <v>245.83699999999999</v>
      </c>
      <c r="G32" s="374">
        <v>245.83699999999999</v>
      </c>
      <c r="H32" s="374"/>
      <c r="I32" s="374"/>
      <c r="J32" s="374">
        <v>245.83699999999999</v>
      </c>
      <c r="K32" s="371"/>
      <c r="L32" s="374"/>
      <c r="M32" s="371"/>
      <c r="N32" s="371"/>
    </row>
    <row r="33" spans="1:14" ht="24" customHeight="1">
      <c r="A33" s="377">
        <v>5</v>
      </c>
      <c r="B33" s="373" t="s">
        <v>536</v>
      </c>
      <c r="C33" s="374">
        <v>246.50399999999999</v>
      </c>
      <c r="D33" s="374"/>
      <c r="E33" s="374"/>
      <c r="F33" s="374">
        <v>246.50399999999999</v>
      </c>
      <c r="G33" s="374">
        <v>246.50399999999999</v>
      </c>
      <c r="H33" s="374"/>
      <c r="I33" s="374"/>
      <c r="J33" s="374">
        <v>246.50399999999999</v>
      </c>
      <c r="K33" s="371"/>
      <c r="L33" s="374"/>
      <c r="M33" s="371"/>
      <c r="N33" s="371"/>
    </row>
    <row r="34" spans="1:14" ht="24" customHeight="1">
      <c r="A34" s="377">
        <v>6</v>
      </c>
      <c r="B34" s="373" t="s">
        <v>537</v>
      </c>
      <c r="C34" s="374">
        <v>807.69185700000003</v>
      </c>
      <c r="D34" s="374"/>
      <c r="E34" s="374"/>
      <c r="F34" s="374">
        <v>807.69185700000003</v>
      </c>
      <c r="G34" s="374">
        <v>807.69185700000003</v>
      </c>
      <c r="H34" s="374"/>
      <c r="I34" s="374"/>
      <c r="J34" s="374">
        <v>807.69185700000003</v>
      </c>
      <c r="K34" s="371"/>
      <c r="L34" s="374"/>
      <c r="M34" s="371"/>
      <c r="N34" s="371"/>
    </row>
    <row r="35" spans="1:14" ht="24" customHeight="1">
      <c r="A35" s="377">
        <v>7</v>
      </c>
      <c r="B35" s="373" t="s">
        <v>538</v>
      </c>
      <c r="C35" s="374">
        <v>881.21299999999997</v>
      </c>
      <c r="D35" s="374"/>
      <c r="E35" s="374"/>
      <c r="F35" s="374">
        <v>881.21299999999997</v>
      </c>
      <c r="G35" s="374">
        <v>881.21299999999997</v>
      </c>
      <c r="H35" s="374"/>
      <c r="I35" s="374"/>
      <c r="J35" s="374">
        <v>881.21299999999997</v>
      </c>
      <c r="K35" s="371"/>
      <c r="L35" s="374"/>
      <c r="M35" s="371"/>
      <c r="N35" s="371"/>
    </row>
    <row r="36" spans="1:14" ht="24" customHeight="1">
      <c r="A36" s="377">
        <v>8</v>
      </c>
      <c r="B36" s="373" t="s">
        <v>539</v>
      </c>
      <c r="C36" s="374">
        <v>58.575096000000002</v>
      </c>
      <c r="D36" s="374"/>
      <c r="E36" s="374"/>
      <c r="F36" s="374">
        <v>58.575096000000002</v>
      </c>
      <c r="G36" s="374">
        <v>58.575096000000002</v>
      </c>
      <c r="H36" s="374"/>
      <c r="I36" s="374"/>
      <c r="J36" s="374">
        <v>58.575096000000002</v>
      </c>
      <c r="K36" s="371"/>
      <c r="L36" s="374"/>
      <c r="M36" s="371"/>
      <c r="N36" s="371"/>
    </row>
    <row r="37" spans="1:14" ht="24" customHeight="1">
      <c r="A37" s="377">
        <v>9</v>
      </c>
      <c r="B37" s="373" t="s">
        <v>540</v>
      </c>
      <c r="C37" s="374">
        <v>65.421999999999997</v>
      </c>
      <c r="D37" s="374"/>
      <c r="E37" s="374"/>
      <c r="F37" s="374">
        <v>65.421999999999997</v>
      </c>
      <c r="G37" s="374">
        <v>14.597</v>
      </c>
      <c r="H37" s="374"/>
      <c r="I37" s="374"/>
      <c r="J37" s="374">
        <v>14.597</v>
      </c>
      <c r="K37" s="371"/>
      <c r="L37" s="374"/>
      <c r="M37" s="371"/>
      <c r="N37" s="371"/>
    </row>
    <row r="38" spans="1:14" ht="24" customHeight="1">
      <c r="A38" s="377">
        <v>10</v>
      </c>
      <c r="B38" s="373" t="s">
        <v>541</v>
      </c>
      <c r="C38" s="374">
        <v>94.622420000000005</v>
      </c>
      <c r="D38" s="374"/>
      <c r="E38" s="374"/>
      <c r="F38" s="374">
        <v>94.622420000000005</v>
      </c>
      <c r="G38" s="374">
        <v>94.622</v>
      </c>
      <c r="H38" s="374"/>
      <c r="I38" s="374"/>
      <c r="J38" s="374">
        <v>94.622</v>
      </c>
      <c r="K38" s="371"/>
      <c r="L38" s="374"/>
      <c r="M38" s="371"/>
      <c r="N38" s="371"/>
    </row>
    <row r="39" spans="1:14" ht="24" customHeight="1">
      <c r="A39" s="377">
        <v>11</v>
      </c>
      <c r="B39" s="373" t="s">
        <v>542</v>
      </c>
      <c r="C39" s="374">
        <v>500</v>
      </c>
      <c r="D39" s="374"/>
      <c r="E39" s="374"/>
      <c r="F39" s="374">
        <v>500</v>
      </c>
      <c r="G39" s="374">
        <v>332.15</v>
      </c>
      <c r="H39" s="374"/>
      <c r="I39" s="374"/>
      <c r="J39" s="374">
        <v>332.15</v>
      </c>
      <c r="K39" s="371"/>
      <c r="L39" s="374"/>
      <c r="M39" s="371"/>
      <c r="N39" s="371"/>
    </row>
    <row r="40" spans="1:14" ht="24" customHeight="1">
      <c r="A40" s="377">
        <v>12</v>
      </c>
      <c r="B40" s="373" t="s">
        <v>543</v>
      </c>
      <c r="C40" s="374">
        <v>350</v>
      </c>
      <c r="D40" s="374"/>
      <c r="E40" s="374"/>
      <c r="F40" s="374">
        <v>350</v>
      </c>
      <c r="G40" s="374">
        <v>342.77800000000002</v>
      </c>
      <c r="H40" s="374"/>
      <c r="I40" s="374"/>
      <c r="J40" s="374">
        <v>342.77800000000002</v>
      </c>
      <c r="K40" s="371"/>
      <c r="L40" s="374"/>
      <c r="M40" s="371"/>
      <c r="N40" s="371"/>
    </row>
    <row r="41" spans="1:14" ht="24" customHeight="1">
      <c r="A41" s="377">
        <v>13</v>
      </c>
      <c r="B41" s="373" t="s">
        <v>544</v>
      </c>
      <c r="C41" s="374">
        <v>180</v>
      </c>
      <c r="D41" s="366"/>
      <c r="E41" s="366"/>
      <c r="F41" s="374">
        <v>180</v>
      </c>
      <c r="G41" s="374">
        <v>178.97399999999999</v>
      </c>
      <c r="H41" s="366"/>
      <c r="I41" s="366"/>
      <c r="J41" s="374">
        <v>178.97399999999999</v>
      </c>
      <c r="K41" s="371"/>
      <c r="L41" s="374"/>
      <c r="M41" s="371"/>
      <c r="N41" s="371"/>
    </row>
    <row r="42" spans="1:14" ht="24" customHeight="1">
      <c r="A42" s="377">
        <v>14</v>
      </c>
      <c r="B42" s="373" t="s">
        <v>545</v>
      </c>
      <c r="C42" s="374">
        <v>206</v>
      </c>
      <c r="D42" s="374"/>
      <c r="E42" s="374"/>
      <c r="F42" s="374">
        <v>206</v>
      </c>
      <c r="G42" s="374">
        <v>204.28</v>
      </c>
      <c r="H42" s="374"/>
      <c r="I42" s="374"/>
      <c r="J42" s="374">
        <v>204.28</v>
      </c>
      <c r="K42" s="371"/>
      <c r="L42" s="374"/>
      <c r="M42" s="371"/>
      <c r="N42" s="371"/>
    </row>
    <row r="43" spans="1:14" ht="24" customHeight="1">
      <c r="A43" s="377">
        <v>15</v>
      </c>
      <c r="B43" s="373" t="s">
        <v>546</v>
      </c>
      <c r="C43" s="374">
        <v>114</v>
      </c>
      <c r="D43" s="374"/>
      <c r="E43" s="374"/>
      <c r="F43" s="374">
        <v>114</v>
      </c>
      <c r="G43" s="374">
        <v>108.5</v>
      </c>
      <c r="H43" s="374"/>
      <c r="I43" s="374"/>
      <c r="J43" s="374">
        <v>108.5</v>
      </c>
      <c r="K43" s="371"/>
      <c r="L43" s="374"/>
      <c r="M43" s="371"/>
      <c r="N43" s="371"/>
    </row>
    <row r="44" spans="1:14" ht="24" customHeight="1">
      <c r="A44" s="375" t="s">
        <v>547</v>
      </c>
      <c r="B44" s="370" t="s">
        <v>437</v>
      </c>
      <c r="C44" s="366">
        <v>10877.278</v>
      </c>
      <c r="D44" s="374"/>
      <c r="E44" s="374"/>
      <c r="F44" s="366">
        <v>10877.278</v>
      </c>
      <c r="G44" s="366">
        <v>10694.773999999999</v>
      </c>
      <c r="H44" s="374"/>
      <c r="I44" s="374"/>
      <c r="J44" s="366">
        <v>10694.773999999999</v>
      </c>
      <c r="K44" s="371"/>
      <c r="L44" s="374"/>
      <c r="M44" s="371"/>
      <c r="N44" s="371"/>
    </row>
    <row r="45" spans="1:14" ht="24" customHeight="1">
      <c r="A45" s="377">
        <v>1</v>
      </c>
      <c r="B45" s="373" t="s">
        <v>548</v>
      </c>
      <c r="C45" s="374">
        <v>2.8439999999999999</v>
      </c>
      <c r="D45" s="374"/>
      <c r="E45" s="374"/>
      <c r="F45" s="374">
        <v>2.8439999999999999</v>
      </c>
      <c r="G45" s="374">
        <v>2.8439999999999999</v>
      </c>
      <c r="H45" s="374"/>
      <c r="I45" s="374"/>
      <c r="J45" s="374">
        <v>2.8439999999999999</v>
      </c>
      <c r="K45" s="371"/>
      <c r="L45" s="374"/>
      <c r="M45" s="371"/>
      <c r="N45" s="371"/>
    </row>
    <row r="46" spans="1:14" ht="24" customHeight="1">
      <c r="A46" s="377">
        <v>2</v>
      </c>
      <c r="B46" s="373" t="s">
        <v>549</v>
      </c>
      <c r="C46" s="374">
        <v>536</v>
      </c>
      <c r="D46" s="374"/>
      <c r="E46" s="374"/>
      <c r="F46" s="374">
        <v>536</v>
      </c>
      <c r="G46" s="374">
        <v>536</v>
      </c>
      <c r="H46" s="374"/>
      <c r="I46" s="374"/>
      <c r="J46" s="374">
        <v>536</v>
      </c>
      <c r="K46" s="371"/>
      <c r="L46" s="374"/>
      <c r="M46" s="371"/>
      <c r="N46" s="371"/>
    </row>
    <row r="47" spans="1:14" ht="24" customHeight="1">
      <c r="A47" s="377">
        <v>3</v>
      </c>
      <c r="B47" s="373" t="s">
        <v>550</v>
      </c>
      <c r="C47" s="374">
        <v>536</v>
      </c>
      <c r="D47" s="374"/>
      <c r="E47" s="374"/>
      <c r="F47" s="374">
        <v>536</v>
      </c>
      <c r="G47" s="374">
        <v>536</v>
      </c>
      <c r="H47" s="374"/>
      <c r="I47" s="374"/>
      <c r="J47" s="374">
        <v>536</v>
      </c>
      <c r="K47" s="371"/>
      <c r="L47" s="374"/>
      <c r="M47" s="371"/>
      <c r="N47" s="371"/>
    </row>
    <row r="48" spans="1:14" ht="24" customHeight="1">
      <c r="A48" s="377">
        <v>4</v>
      </c>
      <c r="B48" s="373" t="s">
        <v>551</v>
      </c>
      <c r="C48" s="374">
        <v>556</v>
      </c>
      <c r="D48" s="374"/>
      <c r="E48" s="374"/>
      <c r="F48" s="374">
        <v>556</v>
      </c>
      <c r="G48" s="374">
        <v>556</v>
      </c>
      <c r="H48" s="374"/>
      <c r="I48" s="374"/>
      <c r="J48" s="374">
        <v>556</v>
      </c>
      <c r="K48" s="371"/>
      <c r="L48" s="374"/>
      <c r="M48" s="371"/>
      <c r="N48" s="371"/>
    </row>
    <row r="49" spans="1:14" ht="24" customHeight="1">
      <c r="A49" s="377">
        <v>5</v>
      </c>
      <c r="B49" s="373" t="s">
        <v>552</v>
      </c>
      <c r="C49" s="374">
        <v>556.76700000000005</v>
      </c>
      <c r="D49" s="366"/>
      <c r="E49" s="366"/>
      <c r="F49" s="374">
        <v>556.76700000000005</v>
      </c>
      <c r="G49" s="374">
        <v>556.76700000000005</v>
      </c>
      <c r="H49" s="366"/>
      <c r="I49" s="366"/>
      <c r="J49" s="374">
        <v>556.76700000000005</v>
      </c>
      <c r="K49" s="367"/>
      <c r="L49" s="367"/>
      <c r="M49" s="367"/>
      <c r="N49" s="367"/>
    </row>
    <row r="50" spans="1:14" ht="24" customHeight="1">
      <c r="A50" s="377">
        <v>6</v>
      </c>
      <c r="B50" s="373" t="s">
        <v>553</v>
      </c>
      <c r="C50" s="374">
        <v>1653.605</v>
      </c>
      <c r="D50" s="366"/>
      <c r="E50" s="366"/>
      <c r="F50" s="374">
        <v>1653.605</v>
      </c>
      <c r="G50" s="374">
        <v>1653.605</v>
      </c>
      <c r="H50" s="366"/>
      <c r="I50" s="366"/>
      <c r="J50" s="374">
        <v>1653.605</v>
      </c>
      <c r="K50" s="367"/>
      <c r="L50" s="367"/>
      <c r="M50" s="367"/>
      <c r="N50" s="367"/>
    </row>
    <row r="51" spans="1:14" ht="24" customHeight="1">
      <c r="A51" s="377">
        <v>7</v>
      </c>
      <c r="B51" s="373" t="s">
        <v>554</v>
      </c>
      <c r="C51" s="374">
        <v>2386.5259999999998</v>
      </c>
      <c r="D51" s="366"/>
      <c r="E51" s="366"/>
      <c r="F51" s="374">
        <v>2386.5259999999998</v>
      </c>
      <c r="G51" s="374">
        <v>2386.5259999999998</v>
      </c>
      <c r="H51" s="366"/>
      <c r="I51" s="366"/>
      <c r="J51" s="374">
        <v>2386.5259999999998</v>
      </c>
      <c r="K51" s="371"/>
      <c r="L51" s="374"/>
      <c r="M51" s="371"/>
      <c r="N51" s="371"/>
    </row>
    <row r="52" spans="1:14" ht="24" customHeight="1">
      <c r="A52" s="377">
        <v>8</v>
      </c>
      <c r="B52" s="373" t="s">
        <v>555</v>
      </c>
      <c r="C52" s="374">
        <v>750</v>
      </c>
      <c r="D52" s="374"/>
      <c r="E52" s="374"/>
      <c r="F52" s="374">
        <v>750</v>
      </c>
      <c r="G52" s="374">
        <v>735.05600000000004</v>
      </c>
      <c r="H52" s="374"/>
      <c r="I52" s="374"/>
      <c r="J52" s="374">
        <v>735.05600000000004</v>
      </c>
      <c r="K52" s="371"/>
      <c r="L52" s="374"/>
      <c r="M52" s="371"/>
      <c r="N52" s="371"/>
    </row>
    <row r="53" spans="1:14" ht="24" customHeight="1">
      <c r="A53" s="377">
        <v>9</v>
      </c>
      <c r="B53" s="373" t="s">
        <v>556</v>
      </c>
      <c r="C53" s="374">
        <v>980</v>
      </c>
      <c r="D53" s="374"/>
      <c r="E53" s="374"/>
      <c r="F53" s="374">
        <v>980</v>
      </c>
      <c r="G53" s="374">
        <v>922.51</v>
      </c>
      <c r="H53" s="374"/>
      <c r="I53" s="374"/>
      <c r="J53" s="374">
        <v>922.51</v>
      </c>
      <c r="K53" s="371"/>
      <c r="L53" s="374"/>
      <c r="M53" s="371"/>
      <c r="N53" s="371"/>
    </row>
    <row r="54" spans="1:14" ht="24" customHeight="1">
      <c r="A54" s="377">
        <v>10</v>
      </c>
      <c r="B54" s="373" t="s">
        <v>557</v>
      </c>
      <c r="C54" s="374">
        <v>1170</v>
      </c>
      <c r="D54" s="374"/>
      <c r="E54" s="374"/>
      <c r="F54" s="374">
        <v>1170</v>
      </c>
      <c r="G54" s="374">
        <v>1170</v>
      </c>
      <c r="H54" s="374"/>
      <c r="I54" s="374"/>
      <c r="J54" s="374">
        <v>1170</v>
      </c>
      <c r="K54" s="371"/>
      <c r="L54" s="374"/>
      <c r="M54" s="371"/>
      <c r="N54" s="371"/>
    </row>
    <row r="55" spans="1:14" ht="24" customHeight="1">
      <c r="A55" s="377">
        <v>11</v>
      </c>
      <c r="B55" s="373" t="s">
        <v>558</v>
      </c>
      <c r="C55" s="374">
        <v>780</v>
      </c>
      <c r="D55" s="374"/>
      <c r="E55" s="374"/>
      <c r="F55" s="374">
        <v>780</v>
      </c>
      <c r="G55" s="374">
        <v>695.80399999999997</v>
      </c>
      <c r="H55" s="374"/>
      <c r="I55" s="374"/>
      <c r="J55" s="374">
        <v>695.80399999999997</v>
      </c>
      <c r="K55" s="371"/>
      <c r="L55" s="374"/>
      <c r="M55" s="371"/>
      <c r="N55" s="371"/>
    </row>
    <row r="56" spans="1:14" ht="24" customHeight="1">
      <c r="A56" s="377">
        <v>12</v>
      </c>
      <c r="B56" s="373" t="s">
        <v>559</v>
      </c>
      <c r="C56" s="374">
        <v>700</v>
      </c>
      <c r="D56" s="374"/>
      <c r="E56" s="374"/>
      <c r="F56" s="374">
        <v>700</v>
      </c>
      <c r="G56" s="374">
        <v>674.12599999999998</v>
      </c>
      <c r="H56" s="374"/>
      <c r="I56" s="374"/>
      <c r="J56" s="374">
        <v>674.12599999999998</v>
      </c>
      <c r="K56" s="371"/>
      <c r="L56" s="374"/>
      <c r="M56" s="371"/>
      <c r="N56" s="371"/>
    </row>
    <row r="57" spans="1:14" ht="24" customHeight="1">
      <c r="A57" s="377">
        <v>13</v>
      </c>
      <c r="B57" s="373" t="s">
        <v>560</v>
      </c>
      <c r="C57" s="374">
        <v>269.536</v>
      </c>
      <c r="D57" s="374"/>
      <c r="E57" s="374"/>
      <c r="F57" s="374">
        <v>269.536</v>
      </c>
      <c r="G57" s="374">
        <v>269.536</v>
      </c>
      <c r="H57" s="374"/>
      <c r="I57" s="374"/>
      <c r="J57" s="374">
        <v>269.536</v>
      </c>
      <c r="K57" s="371"/>
      <c r="L57" s="374"/>
      <c r="M57" s="371"/>
      <c r="N57" s="371"/>
    </row>
    <row r="58" spans="1:14" s="183" customFormat="1" ht="24" customHeight="1">
      <c r="A58" s="375" t="s">
        <v>24</v>
      </c>
      <c r="B58" s="370" t="s">
        <v>712</v>
      </c>
      <c r="C58" s="366">
        <v>210934.61929100001</v>
      </c>
      <c r="D58" s="366"/>
      <c r="E58" s="366">
        <v>210934.61929100001</v>
      </c>
      <c r="F58" s="366"/>
      <c r="G58" s="366">
        <v>175210.43763999999</v>
      </c>
      <c r="H58" s="366"/>
      <c r="I58" s="366">
        <v>175210.43763999999</v>
      </c>
      <c r="J58" s="366"/>
      <c r="K58" s="367">
        <f>G58/C58*100</f>
        <v>83.063860370062898</v>
      </c>
      <c r="L58" s="367"/>
      <c r="M58" s="367">
        <f t="shared" ref="M58" si="2">I58/E58*100</f>
        <v>83.063860370062898</v>
      </c>
      <c r="N58" s="367"/>
    </row>
    <row r="59" spans="1:14" ht="24" customHeight="1">
      <c r="A59" s="368" t="s">
        <v>3</v>
      </c>
      <c r="B59" s="370" t="s">
        <v>458</v>
      </c>
      <c r="C59" s="366">
        <v>70468.868338</v>
      </c>
      <c r="D59" s="374"/>
      <c r="E59" s="366">
        <v>70468.868338</v>
      </c>
      <c r="F59" s="374"/>
      <c r="G59" s="366">
        <v>53781.091715000002</v>
      </c>
      <c r="H59" s="374"/>
      <c r="I59" s="366">
        <v>53781.091715000002</v>
      </c>
      <c r="J59" s="374"/>
      <c r="K59" s="371"/>
      <c r="L59" s="374"/>
      <c r="M59" s="371"/>
      <c r="N59" s="371"/>
    </row>
    <row r="60" spans="1:14" ht="24" customHeight="1">
      <c r="A60" s="382" t="s">
        <v>523</v>
      </c>
      <c r="B60" s="383" t="s">
        <v>435</v>
      </c>
      <c r="C60" s="366">
        <v>13667.7132</v>
      </c>
      <c r="D60" s="374"/>
      <c r="E60" s="366">
        <v>13667.7132</v>
      </c>
      <c r="F60" s="374"/>
      <c r="G60" s="366">
        <v>11172.683949</v>
      </c>
      <c r="H60" s="374"/>
      <c r="I60" s="366">
        <v>11172.683949</v>
      </c>
      <c r="J60" s="374"/>
      <c r="K60" s="371"/>
      <c r="L60" s="374"/>
      <c r="M60" s="371"/>
      <c r="N60" s="371"/>
    </row>
    <row r="61" spans="1:14" ht="24" customHeight="1">
      <c r="A61" s="372">
        <v>1</v>
      </c>
      <c r="B61" s="373" t="s">
        <v>561</v>
      </c>
      <c r="C61" s="374">
        <v>0.15820000000000001</v>
      </c>
      <c r="D61" s="374"/>
      <c r="E61" s="374">
        <v>0.15820000000000001</v>
      </c>
      <c r="F61" s="374"/>
      <c r="G61" s="366">
        <v>0</v>
      </c>
      <c r="H61" s="374"/>
      <c r="I61" s="366">
        <v>0</v>
      </c>
      <c r="J61" s="374"/>
      <c r="K61" s="371"/>
      <c r="L61" s="374"/>
      <c r="M61" s="371"/>
      <c r="N61" s="371"/>
    </row>
    <row r="62" spans="1:14" ht="24" customHeight="1">
      <c r="A62" s="372">
        <v>2</v>
      </c>
      <c r="B62" s="384" t="s">
        <v>562</v>
      </c>
      <c r="C62" s="374">
        <v>5193.2849999999999</v>
      </c>
      <c r="D62" s="374"/>
      <c r="E62" s="374">
        <v>5193.2849999999999</v>
      </c>
      <c r="F62" s="374"/>
      <c r="G62" s="374">
        <v>5079.5681599999998</v>
      </c>
      <c r="H62" s="374"/>
      <c r="I62" s="374">
        <v>5079.5681599999998</v>
      </c>
      <c r="J62" s="374"/>
      <c r="K62" s="371"/>
      <c r="L62" s="374"/>
      <c r="M62" s="371"/>
      <c r="N62" s="371"/>
    </row>
    <row r="63" spans="1:14" ht="24" customHeight="1">
      <c r="A63" s="372">
        <v>3</v>
      </c>
      <c r="B63" s="384" t="s">
        <v>563</v>
      </c>
      <c r="C63" s="374">
        <v>8474.27</v>
      </c>
      <c r="D63" s="374"/>
      <c r="E63" s="374">
        <v>8474.27</v>
      </c>
      <c r="F63" s="374"/>
      <c r="G63" s="374">
        <v>6093.1157890000004</v>
      </c>
      <c r="H63" s="374"/>
      <c r="I63" s="374">
        <v>6093.1157890000004</v>
      </c>
      <c r="J63" s="374"/>
      <c r="K63" s="371"/>
      <c r="L63" s="374"/>
      <c r="M63" s="371"/>
      <c r="N63" s="371"/>
    </row>
    <row r="64" spans="1:14" ht="24" customHeight="1">
      <c r="A64" s="382">
        <v>220</v>
      </c>
      <c r="B64" s="383" t="s">
        <v>564</v>
      </c>
      <c r="C64" s="366">
        <v>8905.3702940000003</v>
      </c>
      <c r="D64" s="374"/>
      <c r="E64" s="366">
        <v>8905.3702940000003</v>
      </c>
      <c r="F64" s="374"/>
      <c r="G64" s="366">
        <v>5710.9322780000002</v>
      </c>
      <c r="H64" s="374"/>
      <c r="I64" s="366">
        <v>5710.9322780000002</v>
      </c>
      <c r="J64" s="374"/>
      <c r="K64" s="371"/>
      <c r="L64" s="374"/>
      <c r="M64" s="371"/>
      <c r="N64" s="371"/>
    </row>
    <row r="65" spans="1:14" ht="24" customHeight="1">
      <c r="A65" s="372">
        <v>1</v>
      </c>
      <c r="B65" s="384" t="s">
        <v>565</v>
      </c>
      <c r="C65" s="374">
        <v>3.0539999999999998</v>
      </c>
      <c r="D65" s="374"/>
      <c r="E65" s="374">
        <v>3.0539999999999998</v>
      </c>
      <c r="F65" s="374"/>
      <c r="G65" s="366">
        <v>0</v>
      </c>
      <c r="H65" s="374"/>
      <c r="I65" s="366">
        <v>0</v>
      </c>
      <c r="J65" s="374"/>
      <c r="K65" s="371"/>
      <c r="L65" s="374"/>
      <c r="M65" s="371"/>
      <c r="N65" s="371"/>
    </row>
    <row r="66" spans="1:14" ht="24" customHeight="1">
      <c r="A66" s="372">
        <v>2</v>
      </c>
      <c r="B66" s="384" t="s">
        <v>566</v>
      </c>
      <c r="C66" s="374">
        <v>2408.0700000000002</v>
      </c>
      <c r="D66" s="374"/>
      <c r="E66" s="374">
        <v>2408.0700000000002</v>
      </c>
      <c r="F66" s="374"/>
      <c r="G66" s="374">
        <v>2408.0700000000002</v>
      </c>
      <c r="H66" s="374"/>
      <c r="I66" s="374">
        <v>2408.0700000000002</v>
      </c>
      <c r="J66" s="374"/>
      <c r="K66" s="371"/>
      <c r="L66" s="374"/>
      <c r="M66" s="371"/>
      <c r="N66" s="371"/>
    </row>
    <row r="67" spans="1:14" ht="24" customHeight="1">
      <c r="A67" s="372">
        <v>3</v>
      </c>
      <c r="B67" s="384" t="s">
        <v>567</v>
      </c>
      <c r="C67" s="374">
        <v>34.640999999999998</v>
      </c>
      <c r="D67" s="374"/>
      <c r="E67" s="374">
        <v>34.640999999999998</v>
      </c>
      <c r="F67" s="374"/>
      <c r="G67" s="374">
        <v>34.640999999999998</v>
      </c>
      <c r="H67" s="374"/>
      <c r="I67" s="374">
        <v>34.640999999999998</v>
      </c>
      <c r="J67" s="374"/>
      <c r="K67" s="371"/>
      <c r="L67" s="374"/>
      <c r="M67" s="371"/>
      <c r="N67" s="371"/>
    </row>
    <row r="68" spans="1:14" ht="24" customHeight="1">
      <c r="A68" s="372">
        <v>4</v>
      </c>
      <c r="B68" s="384" t="s">
        <v>568</v>
      </c>
      <c r="C68" s="374">
        <v>1491.14</v>
      </c>
      <c r="D68" s="374"/>
      <c r="E68" s="374">
        <v>1491.14</v>
      </c>
      <c r="F68" s="374"/>
      <c r="G68" s="374">
        <v>987.855234</v>
      </c>
      <c r="H68" s="374"/>
      <c r="I68" s="374">
        <v>987.855234</v>
      </c>
      <c r="J68" s="374"/>
      <c r="K68" s="371"/>
      <c r="L68" s="374"/>
      <c r="M68" s="371"/>
      <c r="N68" s="371"/>
    </row>
    <row r="69" spans="1:14" ht="24" customHeight="1">
      <c r="A69" s="372">
        <v>5</v>
      </c>
      <c r="B69" s="384" t="s">
        <v>569</v>
      </c>
      <c r="C69" s="374">
        <v>1834.9232939999999</v>
      </c>
      <c r="D69" s="374"/>
      <c r="E69" s="374">
        <v>1834.9232939999999</v>
      </c>
      <c r="F69" s="374"/>
      <c r="G69" s="374">
        <v>1834.9232939999999</v>
      </c>
      <c r="H69" s="374"/>
      <c r="I69" s="374">
        <v>1834.9232939999999</v>
      </c>
      <c r="J69" s="374"/>
      <c r="K69" s="371"/>
      <c r="L69" s="374"/>
      <c r="M69" s="371"/>
      <c r="N69" s="371"/>
    </row>
    <row r="70" spans="1:14" ht="24" customHeight="1">
      <c r="A70" s="372">
        <v>6</v>
      </c>
      <c r="B70" s="384" t="s">
        <v>570</v>
      </c>
      <c r="C70" s="374">
        <v>50.552</v>
      </c>
      <c r="D70" s="374"/>
      <c r="E70" s="374">
        <v>50.552</v>
      </c>
      <c r="F70" s="374"/>
      <c r="G70" s="374">
        <v>50.552</v>
      </c>
      <c r="H70" s="374"/>
      <c r="I70" s="374">
        <v>50.552</v>
      </c>
      <c r="J70" s="374"/>
      <c r="K70" s="371"/>
      <c r="L70" s="374"/>
      <c r="M70" s="371"/>
      <c r="N70" s="371"/>
    </row>
    <row r="71" spans="1:14" ht="24" customHeight="1">
      <c r="A71" s="372">
        <v>7</v>
      </c>
      <c r="B71" s="384" t="s">
        <v>571</v>
      </c>
      <c r="C71" s="374">
        <v>82.99</v>
      </c>
      <c r="D71" s="374"/>
      <c r="E71" s="374">
        <v>82.99</v>
      </c>
      <c r="F71" s="374"/>
      <c r="G71" s="374">
        <v>27.515999999999998</v>
      </c>
      <c r="H71" s="374"/>
      <c r="I71" s="374">
        <v>27.515999999999998</v>
      </c>
      <c r="J71" s="374"/>
      <c r="K71" s="371"/>
      <c r="L71" s="374"/>
      <c r="M71" s="371"/>
      <c r="N71" s="371"/>
    </row>
    <row r="72" spans="1:14" ht="24" customHeight="1">
      <c r="A72" s="372">
        <v>8</v>
      </c>
      <c r="B72" s="384" t="s">
        <v>572</v>
      </c>
      <c r="C72" s="374">
        <v>3000</v>
      </c>
      <c r="D72" s="374"/>
      <c r="E72" s="374">
        <v>3000</v>
      </c>
      <c r="F72" s="374"/>
      <c r="G72" s="374">
        <v>367.37475000000001</v>
      </c>
      <c r="H72" s="374"/>
      <c r="I72" s="374">
        <v>367.37475000000001</v>
      </c>
      <c r="J72" s="374"/>
      <c r="K72" s="371"/>
      <c r="L72" s="374"/>
      <c r="M72" s="371"/>
      <c r="N72" s="371"/>
    </row>
    <row r="73" spans="1:14" s="133" customFormat="1" ht="24" customHeight="1">
      <c r="A73" s="382" t="s">
        <v>531</v>
      </c>
      <c r="B73" s="383" t="s">
        <v>436</v>
      </c>
      <c r="C73" s="366">
        <v>47895.784844000002</v>
      </c>
      <c r="D73" s="374"/>
      <c r="E73" s="366">
        <v>47895.784844000002</v>
      </c>
      <c r="F73" s="374"/>
      <c r="G73" s="366">
        <v>36897.475487999996</v>
      </c>
      <c r="H73" s="374"/>
      <c r="I73" s="366">
        <v>36897.475487999996</v>
      </c>
      <c r="J73" s="374"/>
      <c r="K73" s="367"/>
      <c r="L73" s="366"/>
      <c r="M73" s="367"/>
      <c r="N73" s="367"/>
    </row>
    <row r="74" spans="1:14" ht="24" customHeight="1">
      <c r="A74" s="372">
        <v>1</v>
      </c>
      <c r="B74" s="384" t="s">
        <v>573</v>
      </c>
      <c r="C74" s="374">
        <v>370.29700000000003</v>
      </c>
      <c r="D74" s="374"/>
      <c r="E74" s="374">
        <v>370.29700000000003</v>
      </c>
      <c r="F74" s="374"/>
      <c r="G74" s="374">
        <v>370.29700000000003</v>
      </c>
      <c r="H74" s="374"/>
      <c r="I74" s="374">
        <v>370.29700000000003</v>
      </c>
      <c r="J74" s="374"/>
      <c r="K74" s="371"/>
      <c r="L74" s="374"/>
      <c r="M74" s="371"/>
      <c r="N74" s="371"/>
    </row>
    <row r="75" spans="1:14" ht="24" customHeight="1">
      <c r="A75" s="372">
        <v>2</v>
      </c>
      <c r="B75" s="384" t="s">
        <v>574</v>
      </c>
      <c r="C75" s="374">
        <v>179.88900000000001</v>
      </c>
      <c r="D75" s="374"/>
      <c r="E75" s="374">
        <v>179.88900000000001</v>
      </c>
      <c r="F75" s="374"/>
      <c r="G75" s="374">
        <v>179.88900000000001</v>
      </c>
      <c r="H75" s="374"/>
      <c r="I75" s="374">
        <v>179.88900000000001</v>
      </c>
      <c r="J75" s="374"/>
      <c r="K75" s="371"/>
      <c r="L75" s="374"/>
      <c r="M75" s="371"/>
      <c r="N75" s="371"/>
    </row>
    <row r="76" spans="1:14" ht="24" customHeight="1">
      <c r="A76" s="372">
        <v>3</v>
      </c>
      <c r="B76" s="384" t="s">
        <v>575</v>
      </c>
      <c r="C76" s="374">
        <v>338.91899999999998</v>
      </c>
      <c r="D76" s="374"/>
      <c r="E76" s="374">
        <v>338.91899999999998</v>
      </c>
      <c r="F76" s="374"/>
      <c r="G76" s="374">
        <v>338.91899999999998</v>
      </c>
      <c r="H76" s="374"/>
      <c r="I76" s="374">
        <v>338.91899999999998</v>
      </c>
      <c r="J76" s="374"/>
      <c r="K76" s="371"/>
      <c r="L76" s="374"/>
      <c r="M76" s="371"/>
      <c r="N76" s="371"/>
    </row>
    <row r="77" spans="1:14" ht="24" customHeight="1">
      <c r="A77" s="372">
        <v>4</v>
      </c>
      <c r="B77" s="384" t="s">
        <v>576</v>
      </c>
      <c r="C77" s="374">
        <v>92.644999999999996</v>
      </c>
      <c r="D77" s="374"/>
      <c r="E77" s="374">
        <v>92.644999999999996</v>
      </c>
      <c r="F77" s="374"/>
      <c r="G77" s="374">
        <v>92.644999999999996</v>
      </c>
      <c r="H77" s="374"/>
      <c r="I77" s="374">
        <v>92.644999999999996</v>
      </c>
      <c r="J77" s="374"/>
      <c r="K77" s="371"/>
      <c r="L77" s="374"/>
      <c r="M77" s="371"/>
      <c r="N77" s="371"/>
    </row>
    <row r="78" spans="1:14" ht="24" customHeight="1">
      <c r="A78" s="372">
        <v>5</v>
      </c>
      <c r="B78" s="384" t="s">
        <v>577</v>
      </c>
      <c r="C78" s="374">
        <v>3.597</v>
      </c>
      <c r="D78" s="374"/>
      <c r="E78" s="374">
        <v>3.597</v>
      </c>
      <c r="F78" s="374"/>
      <c r="G78" s="374">
        <v>0</v>
      </c>
      <c r="H78" s="374"/>
      <c r="I78" s="374">
        <v>0</v>
      </c>
      <c r="J78" s="374"/>
      <c r="K78" s="371"/>
      <c r="L78" s="374"/>
      <c r="M78" s="371"/>
      <c r="N78" s="371"/>
    </row>
    <row r="79" spans="1:14" ht="24" customHeight="1">
      <c r="A79" s="372">
        <v>6</v>
      </c>
      <c r="B79" s="384" t="s">
        <v>578</v>
      </c>
      <c r="C79" s="374">
        <v>3100.3474999999999</v>
      </c>
      <c r="D79" s="374"/>
      <c r="E79" s="374">
        <v>3100.3474999999999</v>
      </c>
      <c r="F79" s="374"/>
      <c r="G79" s="374">
        <v>3100.3474999999999</v>
      </c>
      <c r="H79" s="374"/>
      <c r="I79" s="374">
        <v>3100.3474999999999</v>
      </c>
      <c r="J79" s="374"/>
      <c r="K79" s="371"/>
      <c r="L79" s="374"/>
      <c r="M79" s="371"/>
      <c r="N79" s="371"/>
    </row>
    <row r="80" spans="1:14" s="133" customFormat="1" ht="24" customHeight="1">
      <c r="A80" s="372">
        <v>7</v>
      </c>
      <c r="B80" s="384" t="s">
        <v>579</v>
      </c>
      <c r="C80" s="374">
        <v>1.381</v>
      </c>
      <c r="D80" s="374"/>
      <c r="E80" s="374">
        <v>1.381</v>
      </c>
      <c r="F80" s="374"/>
      <c r="G80" s="374">
        <v>0</v>
      </c>
      <c r="H80" s="374"/>
      <c r="I80" s="374">
        <v>0</v>
      </c>
      <c r="J80" s="374"/>
      <c r="K80" s="367"/>
      <c r="L80" s="366"/>
      <c r="M80" s="367"/>
      <c r="N80" s="366"/>
    </row>
    <row r="81" spans="1:14" s="133" customFormat="1" ht="24" customHeight="1">
      <c r="A81" s="372">
        <v>8</v>
      </c>
      <c r="B81" s="384" t="s">
        <v>580</v>
      </c>
      <c r="C81" s="374">
        <v>0.54200000000000004</v>
      </c>
      <c r="D81" s="374"/>
      <c r="E81" s="374">
        <v>0.54200000000000004</v>
      </c>
      <c r="F81" s="374"/>
      <c r="G81" s="374">
        <v>0</v>
      </c>
      <c r="H81" s="374"/>
      <c r="I81" s="374">
        <v>0</v>
      </c>
      <c r="J81" s="374"/>
      <c r="K81" s="367"/>
      <c r="L81" s="366"/>
      <c r="M81" s="367"/>
      <c r="N81" s="366"/>
    </row>
    <row r="82" spans="1:14" ht="24" customHeight="1">
      <c r="A82" s="372">
        <v>9</v>
      </c>
      <c r="B82" s="384" t="s">
        <v>581</v>
      </c>
      <c r="C82" s="374">
        <v>2E-3</v>
      </c>
      <c r="D82" s="374"/>
      <c r="E82" s="374">
        <v>2E-3</v>
      </c>
      <c r="F82" s="374"/>
      <c r="G82" s="374">
        <v>0</v>
      </c>
      <c r="H82" s="374"/>
      <c r="I82" s="374">
        <v>0</v>
      </c>
      <c r="J82" s="374"/>
      <c r="K82" s="371"/>
      <c r="L82" s="374"/>
      <c r="M82" s="371"/>
      <c r="N82" s="374"/>
    </row>
    <row r="83" spans="1:14" ht="24" customHeight="1">
      <c r="A83" s="372">
        <v>10</v>
      </c>
      <c r="B83" s="384" t="s">
        <v>582</v>
      </c>
      <c r="C83" s="374">
        <v>2.3E-2</v>
      </c>
      <c r="D83" s="374"/>
      <c r="E83" s="374">
        <v>2.3E-2</v>
      </c>
      <c r="F83" s="374"/>
      <c r="G83" s="374">
        <v>0</v>
      </c>
      <c r="H83" s="374"/>
      <c r="I83" s="374">
        <v>0</v>
      </c>
      <c r="J83" s="374"/>
      <c r="K83" s="371"/>
      <c r="L83" s="374"/>
      <c r="M83" s="371"/>
      <c r="N83" s="374"/>
    </row>
    <row r="84" spans="1:14" ht="24" customHeight="1">
      <c r="A84" s="372">
        <v>11</v>
      </c>
      <c r="B84" s="384" t="s">
        <v>583</v>
      </c>
      <c r="C84" s="374">
        <v>4.2279999999999998</v>
      </c>
      <c r="D84" s="374"/>
      <c r="E84" s="374">
        <v>4.2279999999999998</v>
      </c>
      <c r="F84" s="374"/>
      <c r="G84" s="374">
        <v>0</v>
      </c>
      <c r="H84" s="374"/>
      <c r="I84" s="374">
        <v>0</v>
      </c>
      <c r="J84" s="374"/>
      <c r="K84" s="371"/>
      <c r="L84" s="374"/>
      <c r="M84" s="371"/>
      <c r="N84" s="374"/>
    </row>
    <row r="85" spans="1:14" ht="24" customHeight="1">
      <c r="A85" s="372">
        <v>12</v>
      </c>
      <c r="B85" s="384" t="s">
        <v>584</v>
      </c>
      <c r="C85" s="374">
        <v>1E-3</v>
      </c>
      <c r="D85" s="374"/>
      <c r="E85" s="374">
        <v>1E-3</v>
      </c>
      <c r="F85" s="374"/>
      <c r="G85" s="374">
        <v>0</v>
      </c>
      <c r="H85" s="374"/>
      <c r="I85" s="374">
        <v>0</v>
      </c>
      <c r="J85" s="374"/>
      <c r="K85" s="371"/>
      <c r="L85" s="374"/>
      <c r="M85" s="371"/>
      <c r="N85" s="374"/>
    </row>
    <row r="86" spans="1:14" ht="24" customHeight="1">
      <c r="A86" s="372">
        <v>13</v>
      </c>
      <c r="B86" s="384" t="s">
        <v>585</v>
      </c>
      <c r="C86" s="374">
        <v>2E-3</v>
      </c>
      <c r="D86" s="374"/>
      <c r="E86" s="374">
        <v>2E-3</v>
      </c>
      <c r="F86" s="374"/>
      <c r="G86" s="374">
        <v>0</v>
      </c>
      <c r="H86" s="374"/>
      <c r="I86" s="374">
        <v>0</v>
      </c>
      <c r="J86" s="374"/>
      <c r="K86" s="371"/>
      <c r="L86" s="374"/>
      <c r="M86" s="371"/>
      <c r="N86" s="374"/>
    </row>
    <row r="87" spans="1:14" ht="24" customHeight="1">
      <c r="A87" s="372">
        <v>14</v>
      </c>
      <c r="B87" s="384" t="s">
        <v>586</v>
      </c>
      <c r="C87" s="374">
        <v>1.575</v>
      </c>
      <c r="D87" s="374"/>
      <c r="E87" s="374">
        <v>1.575</v>
      </c>
      <c r="F87" s="374"/>
      <c r="G87" s="374">
        <v>0</v>
      </c>
      <c r="H87" s="374"/>
      <c r="I87" s="374">
        <v>0</v>
      </c>
      <c r="J87" s="374"/>
      <c r="K87" s="371"/>
      <c r="L87" s="374"/>
      <c r="M87" s="371"/>
      <c r="N87" s="374"/>
    </row>
    <row r="88" spans="1:14" ht="24" customHeight="1">
      <c r="A88" s="372">
        <v>15</v>
      </c>
      <c r="B88" s="384" t="s">
        <v>587</v>
      </c>
      <c r="C88" s="374">
        <v>2.1469999999999998</v>
      </c>
      <c r="D88" s="374"/>
      <c r="E88" s="374">
        <v>2.1469999999999998</v>
      </c>
      <c r="F88" s="374"/>
      <c r="G88" s="374">
        <v>0</v>
      </c>
      <c r="H88" s="374"/>
      <c r="I88" s="374">
        <v>0</v>
      </c>
      <c r="J88" s="374"/>
      <c r="K88" s="371"/>
      <c r="L88" s="374"/>
      <c r="M88" s="371"/>
      <c r="N88" s="374"/>
    </row>
    <row r="89" spans="1:14" ht="24" customHeight="1">
      <c r="A89" s="372">
        <v>16</v>
      </c>
      <c r="B89" s="384" t="s">
        <v>588</v>
      </c>
      <c r="C89" s="374">
        <v>353.93049999999999</v>
      </c>
      <c r="D89" s="374"/>
      <c r="E89" s="374">
        <v>353.93049999999999</v>
      </c>
      <c r="F89" s="374"/>
      <c r="G89" s="374">
        <v>353.93049999999999</v>
      </c>
      <c r="H89" s="374"/>
      <c r="I89" s="374">
        <v>353.93049999999999</v>
      </c>
      <c r="J89" s="374"/>
      <c r="K89" s="371"/>
      <c r="L89" s="374"/>
      <c r="M89" s="371"/>
      <c r="N89" s="374"/>
    </row>
    <row r="90" spans="1:14" ht="24" customHeight="1">
      <c r="A90" s="372">
        <v>17</v>
      </c>
      <c r="B90" s="384" t="s">
        <v>589</v>
      </c>
      <c r="C90" s="374">
        <v>9.4E-2</v>
      </c>
      <c r="D90" s="374"/>
      <c r="E90" s="374">
        <v>9.4E-2</v>
      </c>
      <c r="F90" s="374"/>
      <c r="G90" s="374">
        <v>0</v>
      </c>
      <c r="H90" s="374"/>
      <c r="I90" s="374">
        <v>0</v>
      </c>
      <c r="J90" s="374"/>
      <c r="K90" s="371"/>
      <c r="L90" s="374"/>
      <c r="M90" s="371"/>
      <c r="N90" s="374"/>
    </row>
    <row r="91" spans="1:14" ht="24" customHeight="1">
      <c r="A91" s="372">
        <v>18</v>
      </c>
      <c r="B91" s="384" t="s">
        <v>590</v>
      </c>
      <c r="C91" s="374">
        <v>77.709999999999994</v>
      </c>
      <c r="D91" s="374"/>
      <c r="E91" s="374">
        <v>77.709999999999994</v>
      </c>
      <c r="F91" s="374"/>
      <c r="G91" s="374">
        <v>77.709999999999994</v>
      </c>
      <c r="H91" s="374"/>
      <c r="I91" s="374">
        <v>77.709999999999994</v>
      </c>
      <c r="J91" s="374"/>
      <c r="K91" s="371"/>
      <c r="L91" s="374"/>
      <c r="M91" s="371"/>
      <c r="N91" s="374"/>
    </row>
    <row r="92" spans="1:14" ht="24" customHeight="1">
      <c r="A92" s="372">
        <v>19</v>
      </c>
      <c r="B92" s="384" t="s">
        <v>591</v>
      </c>
      <c r="C92" s="374">
        <v>2786.9479999999999</v>
      </c>
      <c r="D92" s="374"/>
      <c r="E92" s="374">
        <v>2786.9479999999999</v>
      </c>
      <c r="F92" s="374"/>
      <c r="G92" s="374">
        <v>396.2697</v>
      </c>
      <c r="H92" s="374"/>
      <c r="I92" s="374">
        <v>396.2697</v>
      </c>
      <c r="J92" s="374"/>
      <c r="K92" s="371"/>
      <c r="L92" s="374"/>
      <c r="M92" s="371"/>
      <c r="N92" s="374"/>
    </row>
    <row r="93" spans="1:14" ht="24" customHeight="1">
      <c r="A93" s="372">
        <v>20</v>
      </c>
      <c r="B93" s="384" t="s">
        <v>592</v>
      </c>
      <c r="C93" s="374">
        <v>1019.578</v>
      </c>
      <c r="D93" s="374"/>
      <c r="E93" s="374">
        <v>1019.578</v>
      </c>
      <c r="F93" s="374"/>
      <c r="G93" s="374">
        <v>1019.578</v>
      </c>
      <c r="H93" s="374"/>
      <c r="I93" s="374">
        <v>1019.578</v>
      </c>
      <c r="J93" s="374"/>
      <c r="K93" s="371"/>
      <c r="L93" s="374"/>
      <c r="M93" s="371"/>
      <c r="N93" s="374"/>
    </row>
    <row r="94" spans="1:14" ht="24" customHeight="1">
      <c r="A94" s="372">
        <v>21</v>
      </c>
      <c r="B94" s="384" t="s">
        <v>593</v>
      </c>
      <c r="C94" s="374">
        <v>73.980999999999995</v>
      </c>
      <c r="D94" s="374"/>
      <c r="E94" s="374">
        <v>73.980999999999995</v>
      </c>
      <c r="F94" s="374"/>
      <c r="G94" s="374">
        <v>73.980999999999995</v>
      </c>
      <c r="H94" s="374"/>
      <c r="I94" s="374">
        <v>73.980999999999995</v>
      </c>
      <c r="J94" s="374"/>
      <c r="K94" s="371"/>
      <c r="L94" s="374"/>
      <c r="M94" s="371"/>
      <c r="N94" s="374"/>
    </row>
    <row r="95" spans="1:14" ht="24" customHeight="1">
      <c r="A95" s="372">
        <v>22</v>
      </c>
      <c r="B95" s="384" t="s">
        <v>594</v>
      </c>
      <c r="C95" s="374">
        <v>42.865000000000002</v>
      </c>
      <c r="D95" s="374"/>
      <c r="E95" s="374">
        <v>42.865000000000002</v>
      </c>
      <c r="F95" s="374"/>
      <c r="G95" s="374">
        <v>42.865000000000002</v>
      </c>
      <c r="H95" s="374"/>
      <c r="I95" s="374">
        <v>42.865000000000002</v>
      </c>
      <c r="J95" s="374"/>
      <c r="K95" s="371"/>
      <c r="L95" s="374"/>
      <c r="M95" s="371"/>
      <c r="N95" s="374"/>
    </row>
    <row r="96" spans="1:14" ht="24" customHeight="1">
      <c r="A96" s="372">
        <v>23</v>
      </c>
      <c r="B96" s="384" t="s">
        <v>595</v>
      </c>
      <c r="C96" s="374">
        <v>26.31</v>
      </c>
      <c r="D96" s="374"/>
      <c r="E96" s="374">
        <v>26.31</v>
      </c>
      <c r="F96" s="374"/>
      <c r="G96" s="374">
        <v>0</v>
      </c>
      <c r="H96" s="374"/>
      <c r="I96" s="374">
        <v>0</v>
      </c>
      <c r="J96" s="374"/>
      <c r="K96" s="371"/>
      <c r="L96" s="374"/>
      <c r="M96" s="371"/>
      <c r="N96" s="374"/>
    </row>
    <row r="97" spans="1:14" ht="24" customHeight="1">
      <c r="A97" s="372">
        <v>24</v>
      </c>
      <c r="B97" s="384" t="s">
        <v>596</v>
      </c>
      <c r="C97" s="374">
        <v>30.453847</v>
      </c>
      <c r="D97" s="374"/>
      <c r="E97" s="374">
        <v>30.453847</v>
      </c>
      <c r="F97" s="374"/>
      <c r="G97" s="374">
        <v>9.4779999999999998</v>
      </c>
      <c r="H97" s="374"/>
      <c r="I97" s="374">
        <v>9.4779999999999998</v>
      </c>
      <c r="J97" s="374"/>
      <c r="K97" s="371"/>
      <c r="L97" s="374"/>
      <c r="M97" s="371"/>
      <c r="N97" s="374"/>
    </row>
    <row r="98" spans="1:14" ht="24" customHeight="1">
      <c r="A98" s="372">
        <v>25</v>
      </c>
      <c r="B98" s="384" t="s">
        <v>597</v>
      </c>
      <c r="C98" s="374">
        <v>52.945999999999998</v>
      </c>
      <c r="D98" s="374"/>
      <c r="E98" s="374">
        <v>52.945999999999998</v>
      </c>
      <c r="F98" s="374"/>
      <c r="G98" s="374">
        <v>5.7114000000000003</v>
      </c>
      <c r="H98" s="374"/>
      <c r="I98" s="374">
        <v>5.7114000000000003</v>
      </c>
      <c r="J98" s="374"/>
      <c r="K98" s="371"/>
      <c r="L98" s="374"/>
      <c r="M98" s="371"/>
      <c r="N98" s="374"/>
    </row>
    <row r="99" spans="1:14" ht="24" customHeight="1">
      <c r="A99" s="372">
        <v>26</v>
      </c>
      <c r="B99" s="384" t="s">
        <v>598</v>
      </c>
      <c r="C99" s="374">
        <v>3230.9169999999999</v>
      </c>
      <c r="D99" s="366"/>
      <c r="E99" s="374">
        <v>3230.9169999999999</v>
      </c>
      <c r="F99" s="366"/>
      <c r="G99" s="374">
        <v>3091.6750000000002</v>
      </c>
      <c r="H99" s="366"/>
      <c r="I99" s="374">
        <v>3091.6750000000002</v>
      </c>
      <c r="J99" s="366"/>
      <c r="K99" s="367"/>
      <c r="L99" s="367"/>
      <c r="M99" s="367"/>
      <c r="N99" s="367"/>
    </row>
    <row r="100" spans="1:14" ht="24" customHeight="1">
      <c r="A100" s="372">
        <v>27</v>
      </c>
      <c r="B100" s="384" t="s">
        <v>599</v>
      </c>
      <c r="C100" s="374">
        <v>2898.6390000000001</v>
      </c>
      <c r="D100" s="366"/>
      <c r="E100" s="374">
        <v>2898.6390000000001</v>
      </c>
      <c r="F100" s="366"/>
      <c r="G100" s="374">
        <v>2640.607</v>
      </c>
      <c r="H100" s="366"/>
      <c r="I100" s="374">
        <v>2640.607</v>
      </c>
      <c r="J100" s="366"/>
      <c r="K100" s="371"/>
      <c r="L100" s="374"/>
      <c r="M100" s="371"/>
      <c r="N100" s="374"/>
    </row>
    <row r="101" spans="1:14" ht="24" customHeight="1">
      <c r="A101" s="372">
        <v>28</v>
      </c>
      <c r="B101" s="384" t="s">
        <v>600</v>
      </c>
      <c r="C101" s="374">
        <v>14413.855</v>
      </c>
      <c r="D101" s="374"/>
      <c r="E101" s="374">
        <v>14413.855</v>
      </c>
      <c r="F101" s="374"/>
      <c r="G101" s="374">
        <v>14013.555</v>
      </c>
      <c r="H101" s="374"/>
      <c r="I101" s="374">
        <v>14013.555</v>
      </c>
      <c r="J101" s="374"/>
      <c r="K101" s="371"/>
      <c r="L101" s="374"/>
      <c r="M101" s="371"/>
      <c r="N101" s="374"/>
    </row>
    <row r="102" spans="1:14" ht="24" customHeight="1">
      <c r="A102" s="372">
        <v>29</v>
      </c>
      <c r="B102" s="384" t="s">
        <v>601</v>
      </c>
      <c r="C102" s="374">
        <v>8459.1949999999997</v>
      </c>
      <c r="D102" s="374"/>
      <c r="E102" s="374">
        <v>8459.1949999999997</v>
      </c>
      <c r="F102" s="374"/>
      <c r="G102" s="374">
        <v>6880.6257240000004</v>
      </c>
      <c r="H102" s="374"/>
      <c r="I102" s="374">
        <v>6880.6257240000004</v>
      </c>
      <c r="J102" s="374"/>
      <c r="K102" s="371"/>
      <c r="L102" s="374"/>
      <c r="M102" s="371"/>
      <c r="N102" s="374"/>
    </row>
    <row r="103" spans="1:14" ht="24" customHeight="1">
      <c r="A103" s="372">
        <v>30</v>
      </c>
      <c r="B103" s="384" t="s">
        <v>602</v>
      </c>
      <c r="C103" s="374">
        <v>10332.766997000001</v>
      </c>
      <c r="D103" s="374"/>
      <c r="E103" s="374">
        <v>10332.766997000001</v>
      </c>
      <c r="F103" s="374"/>
      <c r="G103" s="374">
        <v>4209.3916639999998</v>
      </c>
      <c r="H103" s="374"/>
      <c r="I103" s="374">
        <v>4209.3916639999998</v>
      </c>
      <c r="J103" s="374"/>
      <c r="K103" s="371"/>
      <c r="L103" s="374"/>
      <c r="M103" s="371"/>
      <c r="N103" s="374"/>
    </row>
    <row r="104" spans="1:14" ht="24" customHeight="1">
      <c r="A104" s="378" t="s">
        <v>32</v>
      </c>
      <c r="B104" s="379" t="s">
        <v>399</v>
      </c>
      <c r="C104" s="366">
        <v>9187.2119999999995</v>
      </c>
      <c r="D104" s="374"/>
      <c r="E104" s="366">
        <v>9187.2119999999995</v>
      </c>
      <c r="F104" s="374"/>
      <c r="G104" s="366">
        <v>8726.9031699999996</v>
      </c>
      <c r="H104" s="374"/>
      <c r="I104" s="366">
        <v>8726.9031699999996</v>
      </c>
      <c r="J104" s="374"/>
      <c r="K104" s="371"/>
      <c r="L104" s="374"/>
      <c r="M104" s="371"/>
      <c r="N104" s="374"/>
    </row>
    <row r="105" spans="1:14" ht="24" customHeight="1">
      <c r="A105" s="382">
        <v>220</v>
      </c>
      <c r="B105" s="383" t="s">
        <v>564</v>
      </c>
      <c r="C105" s="366">
        <v>50</v>
      </c>
      <c r="D105" s="374"/>
      <c r="E105" s="366">
        <v>50</v>
      </c>
      <c r="F105" s="374"/>
      <c r="G105" s="366">
        <v>48.296999999999997</v>
      </c>
      <c r="H105" s="374"/>
      <c r="I105" s="366">
        <v>48.296999999999997</v>
      </c>
      <c r="J105" s="374"/>
      <c r="K105" s="371"/>
      <c r="L105" s="374"/>
      <c r="M105" s="371"/>
      <c r="N105" s="374"/>
    </row>
    <row r="106" spans="1:14" ht="24" customHeight="1">
      <c r="A106" s="380">
        <v>1</v>
      </c>
      <c r="B106" s="384" t="s">
        <v>603</v>
      </c>
      <c r="C106" s="374">
        <v>50</v>
      </c>
      <c r="D106" s="374"/>
      <c r="E106" s="374">
        <v>50</v>
      </c>
      <c r="F106" s="374"/>
      <c r="G106" s="374">
        <v>48.296999999999997</v>
      </c>
      <c r="H106" s="374"/>
      <c r="I106" s="374">
        <v>48.296999999999997</v>
      </c>
      <c r="J106" s="374"/>
      <c r="K106" s="371"/>
      <c r="L106" s="374"/>
      <c r="M106" s="371"/>
      <c r="N106" s="374"/>
    </row>
    <row r="107" spans="1:14" ht="24" customHeight="1">
      <c r="A107" s="382" t="s">
        <v>531</v>
      </c>
      <c r="B107" s="383" t="s">
        <v>436</v>
      </c>
      <c r="C107" s="366">
        <v>9137.2119999999995</v>
      </c>
      <c r="D107" s="374"/>
      <c r="E107" s="366">
        <v>9137.2119999999995</v>
      </c>
      <c r="F107" s="374"/>
      <c r="G107" s="366">
        <v>8678.6061699999991</v>
      </c>
      <c r="H107" s="374"/>
      <c r="I107" s="366">
        <v>8678.6061699999991</v>
      </c>
      <c r="J107" s="374"/>
      <c r="K107" s="371"/>
      <c r="L107" s="374"/>
      <c r="M107" s="371"/>
      <c r="N107" s="374"/>
    </row>
    <row r="108" spans="1:14" ht="24" customHeight="1">
      <c r="A108" s="380">
        <v>1</v>
      </c>
      <c r="B108" s="384" t="s">
        <v>604</v>
      </c>
      <c r="C108" s="374">
        <v>1E-3</v>
      </c>
      <c r="D108" s="374"/>
      <c r="E108" s="374">
        <v>1E-3</v>
      </c>
      <c r="F108" s="374"/>
      <c r="G108" s="374">
        <v>0</v>
      </c>
      <c r="H108" s="374"/>
      <c r="I108" s="374">
        <v>0</v>
      </c>
      <c r="J108" s="374"/>
      <c r="K108" s="371"/>
      <c r="L108" s="374"/>
      <c r="M108" s="371"/>
      <c r="N108" s="374"/>
    </row>
    <row r="109" spans="1:14" ht="24" customHeight="1">
      <c r="A109" s="380">
        <v>2</v>
      </c>
      <c r="B109" s="384" t="s">
        <v>605</v>
      </c>
      <c r="C109" s="374">
        <v>10.930999999999999</v>
      </c>
      <c r="D109" s="374"/>
      <c r="E109" s="374">
        <v>10.930999999999999</v>
      </c>
      <c r="F109" s="374"/>
      <c r="G109" s="374">
        <v>0</v>
      </c>
      <c r="H109" s="374"/>
      <c r="I109" s="374">
        <v>0</v>
      </c>
      <c r="J109" s="374"/>
      <c r="K109" s="371"/>
      <c r="L109" s="374"/>
      <c r="M109" s="371"/>
      <c r="N109" s="374"/>
    </row>
    <row r="110" spans="1:14" ht="24" customHeight="1">
      <c r="A110" s="380">
        <v>3</v>
      </c>
      <c r="B110" s="384" t="s">
        <v>606</v>
      </c>
      <c r="C110" s="374">
        <v>0.33800000000000002</v>
      </c>
      <c r="D110" s="374"/>
      <c r="E110" s="374">
        <v>0.33800000000000002</v>
      </c>
      <c r="F110" s="374"/>
      <c r="G110" s="374">
        <v>0</v>
      </c>
      <c r="H110" s="374"/>
      <c r="I110" s="374">
        <v>0</v>
      </c>
      <c r="J110" s="374"/>
      <c r="K110" s="371"/>
      <c r="L110" s="374"/>
      <c r="M110" s="371"/>
      <c r="N110" s="374"/>
    </row>
    <row r="111" spans="1:14" ht="24" customHeight="1">
      <c r="A111" s="380">
        <v>4</v>
      </c>
      <c r="B111" s="384" t="s">
        <v>607</v>
      </c>
      <c r="C111" s="374">
        <v>2.5310000000000001</v>
      </c>
      <c r="D111" s="374"/>
      <c r="E111" s="374">
        <v>2.5310000000000001</v>
      </c>
      <c r="F111" s="374"/>
      <c r="G111" s="374">
        <v>0</v>
      </c>
      <c r="H111" s="374"/>
      <c r="I111" s="374">
        <v>0</v>
      </c>
      <c r="J111" s="374"/>
      <c r="K111" s="371"/>
      <c r="L111" s="374"/>
      <c r="M111" s="371"/>
      <c r="N111" s="374"/>
    </row>
    <row r="112" spans="1:14" ht="24" customHeight="1">
      <c r="A112" s="380">
        <v>5</v>
      </c>
      <c r="B112" s="384" t="s">
        <v>608</v>
      </c>
      <c r="C112" s="374">
        <v>2.093</v>
      </c>
      <c r="D112" s="374"/>
      <c r="E112" s="374">
        <v>2.093</v>
      </c>
      <c r="F112" s="374"/>
      <c r="G112" s="374">
        <v>0</v>
      </c>
      <c r="H112" s="374"/>
      <c r="I112" s="374">
        <v>0</v>
      </c>
      <c r="J112" s="374"/>
      <c r="K112" s="371"/>
      <c r="L112" s="374"/>
      <c r="M112" s="371"/>
      <c r="N112" s="374"/>
    </row>
    <row r="113" spans="1:14" ht="24" customHeight="1">
      <c r="A113" s="380">
        <v>6</v>
      </c>
      <c r="B113" s="384" t="s">
        <v>609</v>
      </c>
      <c r="C113" s="374">
        <v>1.597</v>
      </c>
      <c r="D113" s="374"/>
      <c r="E113" s="374">
        <v>1.597</v>
      </c>
      <c r="F113" s="374"/>
      <c r="G113" s="374">
        <v>0</v>
      </c>
      <c r="H113" s="374"/>
      <c r="I113" s="374">
        <v>0</v>
      </c>
      <c r="J113" s="374"/>
      <c r="K113" s="371"/>
      <c r="L113" s="374"/>
      <c r="M113" s="371"/>
      <c r="N113" s="374"/>
    </row>
    <row r="114" spans="1:14" ht="24" customHeight="1">
      <c r="A114" s="380">
        <v>7</v>
      </c>
      <c r="B114" s="384" t="s">
        <v>610</v>
      </c>
      <c r="C114" s="374">
        <v>600</v>
      </c>
      <c r="D114" s="374"/>
      <c r="E114" s="374">
        <v>600</v>
      </c>
      <c r="F114" s="374"/>
      <c r="G114" s="374">
        <v>600</v>
      </c>
      <c r="H114" s="374"/>
      <c r="I114" s="374">
        <v>600</v>
      </c>
      <c r="J114" s="374"/>
      <c r="K114" s="371"/>
      <c r="L114" s="374"/>
      <c r="M114" s="371"/>
      <c r="N114" s="374"/>
    </row>
    <row r="115" spans="1:14" ht="24" customHeight="1">
      <c r="A115" s="380">
        <v>8</v>
      </c>
      <c r="B115" s="384" t="s">
        <v>611</v>
      </c>
      <c r="C115" s="374">
        <v>0.35199999999999998</v>
      </c>
      <c r="D115" s="374"/>
      <c r="E115" s="374">
        <v>0.35199999999999998</v>
      </c>
      <c r="F115" s="374"/>
      <c r="G115" s="374">
        <v>0</v>
      </c>
      <c r="H115" s="374"/>
      <c r="I115" s="374">
        <v>0</v>
      </c>
      <c r="J115" s="374"/>
      <c r="K115" s="371"/>
      <c r="L115" s="374"/>
      <c r="M115" s="371"/>
      <c r="N115" s="374"/>
    </row>
    <row r="116" spans="1:14" ht="24" customHeight="1">
      <c r="A116" s="380">
        <v>9</v>
      </c>
      <c r="B116" s="384" t="s">
        <v>612</v>
      </c>
      <c r="C116" s="374">
        <v>10.112</v>
      </c>
      <c r="D116" s="374"/>
      <c r="E116" s="374">
        <v>10.112</v>
      </c>
      <c r="F116" s="374"/>
      <c r="G116" s="374">
        <v>0</v>
      </c>
      <c r="H116" s="374"/>
      <c r="I116" s="374">
        <v>0</v>
      </c>
      <c r="J116" s="374"/>
      <c r="K116" s="371"/>
      <c r="L116" s="374"/>
      <c r="M116" s="371"/>
      <c r="N116" s="374"/>
    </row>
    <row r="117" spans="1:14" ht="24" customHeight="1">
      <c r="A117" s="380">
        <v>10</v>
      </c>
      <c r="B117" s="384" t="s">
        <v>613</v>
      </c>
      <c r="C117" s="374">
        <v>103.267</v>
      </c>
      <c r="D117" s="374"/>
      <c r="E117" s="374">
        <v>103.267</v>
      </c>
      <c r="F117" s="374"/>
      <c r="G117" s="374">
        <v>11.43</v>
      </c>
      <c r="H117" s="374"/>
      <c r="I117" s="374">
        <v>11.43</v>
      </c>
      <c r="J117" s="374"/>
      <c r="K117" s="371"/>
      <c r="L117" s="374"/>
      <c r="M117" s="371"/>
      <c r="N117" s="374"/>
    </row>
    <row r="118" spans="1:14" ht="24" customHeight="1">
      <c r="A118" s="380">
        <v>11</v>
      </c>
      <c r="B118" s="384" t="s">
        <v>614</v>
      </c>
      <c r="C118" s="374">
        <v>103.35</v>
      </c>
      <c r="D118" s="374"/>
      <c r="E118" s="374">
        <v>103.35</v>
      </c>
      <c r="F118" s="374"/>
      <c r="G118" s="374">
        <v>11.427</v>
      </c>
      <c r="H118" s="374"/>
      <c r="I118" s="374">
        <v>11.427</v>
      </c>
      <c r="J118" s="374"/>
      <c r="K118" s="371"/>
      <c r="L118" s="374"/>
      <c r="M118" s="371"/>
      <c r="N118" s="374"/>
    </row>
    <row r="119" spans="1:14" ht="24" customHeight="1">
      <c r="A119" s="380">
        <v>12</v>
      </c>
      <c r="B119" s="384" t="s">
        <v>615</v>
      </c>
      <c r="C119" s="374">
        <v>800</v>
      </c>
      <c r="D119" s="374"/>
      <c r="E119" s="374">
        <v>800</v>
      </c>
      <c r="F119" s="374"/>
      <c r="G119" s="374">
        <v>750.61800000000005</v>
      </c>
      <c r="H119" s="374"/>
      <c r="I119" s="374">
        <v>750.61800000000005</v>
      </c>
      <c r="J119" s="374"/>
      <c r="K119" s="371"/>
      <c r="L119" s="374"/>
      <c r="M119" s="371"/>
      <c r="N119" s="374"/>
    </row>
    <row r="120" spans="1:14" ht="24" customHeight="1">
      <c r="A120" s="380">
        <v>13</v>
      </c>
      <c r="B120" s="384" t="s">
        <v>616</v>
      </c>
      <c r="C120" s="374">
        <v>550</v>
      </c>
      <c r="D120" s="374"/>
      <c r="E120" s="374">
        <v>550</v>
      </c>
      <c r="F120" s="374"/>
      <c r="G120" s="374">
        <v>550</v>
      </c>
      <c r="H120" s="374"/>
      <c r="I120" s="374">
        <v>550</v>
      </c>
      <c r="J120" s="374"/>
      <c r="K120" s="371"/>
      <c r="L120" s="374"/>
      <c r="M120" s="371"/>
      <c r="N120" s="374"/>
    </row>
    <row r="121" spans="1:14" ht="24" customHeight="1">
      <c r="A121" s="380">
        <v>14</v>
      </c>
      <c r="B121" s="384" t="s">
        <v>617</v>
      </c>
      <c r="C121" s="374">
        <v>1100</v>
      </c>
      <c r="D121" s="374"/>
      <c r="E121" s="374">
        <v>1100</v>
      </c>
      <c r="F121" s="374"/>
      <c r="G121" s="374">
        <v>1038.83</v>
      </c>
      <c r="H121" s="374"/>
      <c r="I121" s="374">
        <v>1038.83</v>
      </c>
      <c r="J121" s="374"/>
      <c r="K121" s="371"/>
      <c r="L121" s="374"/>
      <c r="M121" s="371"/>
      <c r="N121" s="374"/>
    </row>
    <row r="122" spans="1:14" ht="24" customHeight="1">
      <c r="A122" s="380">
        <v>15</v>
      </c>
      <c r="B122" s="384" t="s">
        <v>618</v>
      </c>
      <c r="C122" s="374">
        <v>600</v>
      </c>
      <c r="D122" s="374"/>
      <c r="E122" s="374">
        <v>600</v>
      </c>
      <c r="F122" s="374"/>
      <c r="G122" s="374">
        <v>600</v>
      </c>
      <c r="H122" s="374"/>
      <c r="I122" s="374">
        <v>600</v>
      </c>
      <c r="J122" s="374"/>
      <c r="K122" s="371"/>
      <c r="L122" s="374"/>
      <c r="M122" s="371"/>
      <c r="N122" s="374"/>
    </row>
    <row r="123" spans="1:14" s="133" customFormat="1" ht="24" customHeight="1">
      <c r="A123" s="380">
        <v>16</v>
      </c>
      <c r="B123" s="384" t="s">
        <v>619</v>
      </c>
      <c r="C123" s="374">
        <v>650</v>
      </c>
      <c r="D123" s="374"/>
      <c r="E123" s="374">
        <v>650</v>
      </c>
      <c r="F123" s="374"/>
      <c r="G123" s="374">
        <v>636.798</v>
      </c>
      <c r="H123" s="374"/>
      <c r="I123" s="374">
        <v>636.798</v>
      </c>
      <c r="J123" s="374"/>
      <c r="K123" s="367"/>
      <c r="L123" s="366"/>
      <c r="M123" s="367"/>
      <c r="N123" s="366"/>
    </row>
    <row r="124" spans="1:14" ht="24" customHeight="1">
      <c r="A124" s="380">
        <v>17</v>
      </c>
      <c r="B124" s="384" t="s">
        <v>620</v>
      </c>
      <c r="C124" s="374">
        <v>700</v>
      </c>
      <c r="D124" s="374"/>
      <c r="E124" s="374">
        <v>700</v>
      </c>
      <c r="F124" s="374"/>
      <c r="G124" s="374">
        <v>675.52700000000004</v>
      </c>
      <c r="H124" s="374"/>
      <c r="I124" s="374">
        <v>675.52700000000004</v>
      </c>
      <c r="J124" s="374"/>
      <c r="K124" s="371"/>
      <c r="L124" s="374"/>
      <c r="M124" s="371"/>
      <c r="N124" s="374"/>
    </row>
    <row r="125" spans="1:14" ht="24" customHeight="1">
      <c r="A125" s="380">
        <v>18</v>
      </c>
      <c r="B125" s="384" t="s">
        <v>621</v>
      </c>
      <c r="C125" s="374">
        <v>700</v>
      </c>
      <c r="D125" s="374"/>
      <c r="E125" s="374">
        <v>700</v>
      </c>
      <c r="F125" s="374"/>
      <c r="G125" s="374">
        <v>662.32500000000005</v>
      </c>
      <c r="H125" s="374"/>
      <c r="I125" s="374">
        <v>662.32500000000005</v>
      </c>
      <c r="J125" s="374"/>
      <c r="K125" s="371"/>
      <c r="L125" s="374"/>
      <c r="M125" s="371"/>
      <c r="N125" s="374"/>
    </row>
    <row r="126" spans="1:14" ht="24" customHeight="1">
      <c r="A126" s="380">
        <v>19</v>
      </c>
      <c r="B126" s="384" t="s">
        <v>622</v>
      </c>
      <c r="C126" s="374">
        <v>700</v>
      </c>
      <c r="D126" s="374"/>
      <c r="E126" s="374">
        <v>700</v>
      </c>
      <c r="F126" s="374"/>
      <c r="G126" s="374">
        <v>662.45799999999997</v>
      </c>
      <c r="H126" s="374"/>
      <c r="I126" s="374">
        <v>662.45799999999997</v>
      </c>
      <c r="J126" s="374"/>
      <c r="K126" s="371"/>
      <c r="L126" s="374"/>
      <c r="M126" s="371"/>
      <c r="N126" s="374"/>
    </row>
    <row r="127" spans="1:14" ht="24" customHeight="1">
      <c r="A127" s="380">
        <v>20</v>
      </c>
      <c r="B127" s="384" t="s">
        <v>623</v>
      </c>
      <c r="C127" s="374">
        <v>550</v>
      </c>
      <c r="D127" s="374"/>
      <c r="E127" s="374">
        <v>550</v>
      </c>
      <c r="F127" s="374"/>
      <c r="G127" s="374">
        <v>550</v>
      </c>
      <c r="H127" s="374"/>
      <c r="I127" s="374">
        <v>550</v>
      </c>
      <c r="J127" s="374"/>
      <c r="K127" s="371"/>
      <c r="L127" s="374"/>
      <c r="M127" s="371"/>
      <c r="N127" s="374"/>
    </row>
    <row r="128" spans="1:14" ht="24" customHeight="1">
      <c r="A128" s="380">
        <v>21</v>
      </c>
      <c r="B128" s="384" t="s">
        <v>624</v>
      </c>
      <c r="C128" s="374">
        <v>700</v>
      </c>
      <c r="D128" s="374"/>
      <c r="E128" s="374">
        <v>700</v>
      </c>
      <c r="F128" s="374"/>
      <c r="G128" s="374">
        <v>699.99917000000005</v>
      </c>
      <c r="H128" s="374"/>
      <c r="I128" s="374">
        <v>699.99917000000005</v>
      </c>
      <c r="J128" s="374"/>
      <c r="K128" s="371"/>
      <c r="L128" s="374"/>
      <c r="M128" s="371"/>
      <c r="N128" s="374"/>
    </row>
    <row r="129" spans="1:14" ht="24" customHeight="1">
      <c r="A129" s="380">
        <v>22</v>
      </c>
      <c r="B129" s="384" t="s">
        <v>625</v>
      </c>
      <c r="C129" s="374">
        <v>1250</v>
      </c>
      <c r="D129" s="374"/>
      <c r="E129" s="374">
        <v>1250</v>
      </c>
      <c r="F129" s="374"/>
      <c r="G129" s="374">
        <v>1229.194</v>
      </c>
      <c r="H129" s="374"/>
      <c r="I129" s="374">
        <v>1229.194</v>
      </c>
      <c r="J129" s="374"/>
      <c r="K129" s="371"/>
      <c r="L129" s="374"/>
      <c r="M129" s="371"/>
      <c r="N129" s="374"/>
    </row>
    <row r="130" spans="1:14" ht="24" customHeight="1">
      <c r="A130" s="380">
        <v>23</v>
      </c>
      <c r="B130" s="384" t="s">
        <v>626</v>
      </c>
      <c r="C130" s="374">
        <v>2.64</v>
      </c>
      <c r="D130" s="374"/>
      <c r="E130" s="374">
        <v>2.64</v>
      </c>
      <c r="F130" s="374"/>
      <c r="G130" s="374">
        <v>0</v>
      </c>
      <c r="H130" s="374"/>
      <c r="I130" s="374">
        <v>0</v>
      </c>
      <c r="J130" s="374"/>
      <c r="K130" s="371"/>
      <c r="L130" s="374"/>
      <c r="M130" s="371"/>
      <c r="N130" s="374"/>
    </row>
    <row r="131" spans="1:14" ht="24" customHeight="1">
      <c r="A131" s="378" t="s">
        <v>36</v>
      </c>
      <c r="B131" s="379" t="s">
        <v>459</v>
      </c>
      <c r="C131" s="366">
        <v>131278.53895300001</v>
      </c>
      <c r="D131" s="374"/>
      <c r="E131" s="366">
        <v>131278.53895300001</v>
      </c>
      <c r="F131" s="374"/>
      <c r="G131" s="366">
        <v>112702.442755</v>
      </c>
      <c r="H131" s="374"/>
      <c r="I131" s="366">
        <v>112702.442755</v>
      </c>
      <c r="J131" s="374"/>
      <c r="K131" s="371"/>
      <c r="L131" s="374"/>
      <c r="M131" s="371"/>
      <c r="N131" s="374"/>
    </row>
    <row r="132" spans="1:14" ht="24" customHeight="1">
      <c r="A132" s="382" t="s">
        <v>523</v>
      </c>
      <c r="B132" s="383" t="s">
        <v>435</v>
      </c>
      <c r="C132" s="366">
        <v>21273.883999999998</v>
      </c>
      <c r="D132" s="374"/>
      <c r="E132" s="366">
        <v>21273.883999999998</v>
      </c>
      <c r="F132" s="374"/>
      <c r="G132" s="366">
        <v>18454.815251</v>
      </c>
      <c r="H132" s="374"/>
      <c r="I132" s="366">
        <v>18454.815251</v>
      </c>
      <c r="J132" s="374"/>
      <c r="K132" s="371"/>
      <c r="L132" s="374"/>
      <c r="M132" s="371"/>
      <c r="N132" s="374"/>
    </row>
    <row r="133" spans="1:14" ht="24" customHeight="1">
      <c r="A133" s="372">
        <v>1</v>
      </c>
      <c r="B133" s="384" t="s">
        <v>627</v>
      </c>
      <c r="C133" s="374">
        <v>5516.7330000000002</v>
      </c>
      <c r="D133" s="374"/>
      <c r="E133" s="374">
        <v>5516.7330000000002</v>
      </c>
      <c r="F133" s="374"/>
      <c r="G133" s="374">
        <v>5493.2330000000002</v>
      </c>
      <c r="H133" s="374"/>
      <c r="I133" s="374">
        <v>5493.2330000000002</v>
      </c>
      <c r="J133" s="374"/>
      <c r="K133" s="371"/>
      <c r="L133" s="374"/>
      <c r="M133" s="371"/>
      <c r="N133" s="374"/>
    </row>
    <row r="134" spans="1:14" ht="24" customHeight="1">
      <c r="A134" s="372">
        <v>2</v>
      </c>
      <c r="B134" s="384" t="s">
        <v>628</v>
      </c>
      <c r="C134" s="374">
        <v>1929.547</v>
      </c>
      <c r="D134" s="374"/>
      <c r="E134" s="374">
        <v>1929.547</v>
      </c>
      <c r="F134" s="374"/>
      <c r="G134" s="374">
        <v>1929.5450000000001</v>
      </c>
      <c r="H134" s="374"/>
      <c r="I134" s="374">
        <v>1929.5450000000001</v>
      </c>
      <c r="J134" s="374"/>
      <c r="K134" s="371"/>
      <c r="L134" s="374"/>
      <c r="M134" s="371"/>
      <c r="N134" s="374"/>
    </row>
    <row r="135" spans="1:14" ht="24" customHeight="1">
      <c r="A135" s="372">
        <v>3</v>
      </c>
      <c r="B135" s="384" t="s">
        <v>629</v>
      </c>
      <c r="C135" s="374">
        <v>5107.6589999999997</v>
      </c>
      <c r="D135" s="366"/>
      <c r="E135" s="374">
        <v>5107.6589999999997</v>
      </c>
      <c r="F135" s="366"/>
      <c r="G135" s="374">
        <v>5013.7290000000003</v>
      </c>
      <c r="H135" s="366"/>
      <c r="I135" s="374">
        <v>5013.7290000000003</v>
      </c>
      <c r="J135" s="366"/>
      <c r="K135" s="367"/>
      <c r="L135" s="367"/>
      <c r="M135" s="367"/>
      <c r="N135" s="367"/>
    </row>
    <row r="136" spans="1:14" ht="24" customHeight="1">
      <c r="A136" s="372">
        <v>4</v>
      </c>
      <c r="B136" s="384" t="s">
        <v>630</v>
      </c>
      <c r="C136" s="374">
        <v>882.30600000000004</v>
      </c>
      <c r="D136" s="366"/>
      <c r="E136" s="374">
        <v>882.30600000000004</v>
      </c>
      <c r="F136" s="366"/>
      <c r="G136" s="374">
        <v>882.30600000000004</v>
      </c>
      <c r="H136" s="366"/>
      <c r="I136" s="374">
        <v>882.30600000000004</v>
      </c>
      <c r="J136" s="366"/>
      <c r="K136" s="371"/>
      <c r="L136" s="374"/>
      <c r="M136" s="371"/>
      <c r="N136" s="374"/>
    </row>
    <row r="137" spans="1:14" ht="24" customHeight="1">
      <c r="A137" s="372">
        <v>5</v>
      </c>
      <c r="B137" s="384" t="s">
        <v>631</v>
      </c>
      <c r="C137" s="374">
        <v>900.78599999999994</v>
      </c>
      <c r="D137" s="374"/>
      <c r="E137" s="374">
        <v>900.78599999999994</v>
      </c>
      <c r="F137" s="374"/>
      <c r="G137" s="374">
        <v>900.78599999999994</v>
      </c>
      <c r="H137" s="374"/>
      <c r="I137" s="374">
        <v>900.78599999999994</v>
      </c>
      <c r="J137" s="374"/>
      <c r="K137" s="371"/>
      <c r="L137" s="374"/>
      <c r="M137" s="371"/>
      <c r="N137" s="374"/>
    </row>
    <row r="138" spans="1:14" ht="24" customHeight="1">
      <c r="A138" s="372">
        <v>6</v>
      </c>
      <c r="B138" s="384" t="s">
        <v>632</v>
      </c>
      <c r="C138" s="374">
        <v>1406.328</v>
      </c>
      <c r="D138" s="374"/>
      <c r="E138" s="374">
        <v>1406.328</v>
      </c>
      <c r="F138" s="374"/>
      <c r="G138" s="374">
        <v>1406.328</v>
      </c>
      <c r="H138" s="374"/>
      <c r="I138" s="374">
        <v>1406.328</v>
      </c>
      <c r="J138" s="374"/>
      <c r="K138" s="371"/>
      <c r="L138" s="374"/>
      <c r="M138" s="371"/>
      <c r="N138" s="374"/>
    </row>
    <row r="139" spans="1:14" ht="24" customHeight="1">
      <c r="A139" s="372">
        <v>7</v>
      </c>
      <c r="B139" s="384" t="s">
        <v>633</v>
      </c>
      <c r="C139" s="374">
        <v>929.52499999999998</v>
      </c>
      <c r="D139" s="374"/>
      <c r="E139" s="374">
        <v>929.52499999999998</v>
      </c>
      <c r="F139" s="374"/>
      <c r="G139" s="374">
        <v>929.52499999999998</v>
      </c>
      <c r="H139" s="374"/>
      <c r="I139" s="374">
        <v>929.52499999999998</v>
      </c>
      <c r="J139" s="374"/>
      <c r="K139" s="371"/>
      <c r="L139" s="374"/>
      <c r="M139" s="371"/>
      <c r="N139" s="374"/>
    </row>
    <row r="140" spans="1:14" ht="24" customHeight="1">
      <c r="A140" s="372">
        <v>8</v>
      </c>
      <c r="B140" s="384" t="s">
        <v>634</v>
      </c>
      <c r="C140" s="374">
        <v>1301</v>
      </c>
      <c r="D140" s="374"/>
      <c r="E140" s="374">
        <v>1301</v>
      </c>
      <c r="F140" s="374"/>
      <c r="G140" s="374">
        <v>479.88401599999997</v>
      </c>
      <c r="H140" s="374"/>
      <c r="I140" s="374">
        <v>479.88401599999997</v>
      </c>
      <c r="J140" s="374"/>
      <c r="K140" s="371"/>
      <c r="L140" s="374"/>
      <c r="M140" s="371"/>
      <c r="N140" s="374"/>
    </row>
    <row r="141" spans="1:14" ht="24" customHeight="1">
      <c r="A141" s="372">
        <v>9</v>
      </c>
      <c r="B141" s="384" t="s">
        <v>635</v>
      </c>
      <c r="C141" s="374">
        <v>1800</v>
      </c>
      <c r="D141" s="374"/>
      <c r="E141" s="374">
        <v>1800</v>
      </c>
      <c r="F141" s="374"/>
      <c r="G141" s="374">
        <v>856.35979499999996</v>
      </c>
      <c r="H141" s="374"/>
      <c r="I141" s="374">
        <v>856.35979499999996</v>
      </c>
      <c r="J141" s="374"/>
      <c r="K141" s="371"/>
      <c r="L141" s="374"/>
      <c r="M141" s="371"/>
      <c r="N141" s="374"/>
    </row>
    <row r="142" spans="1:14" ht="24" customHeight="1">
      <c r="A142" s="372">
        <v>10</v>
      </c>
      <c r="B142" s="384" t="s">
        <v>636</v>
      </c>
      <c r="C142" s="374">
        <v>1500</v>
      </c>
      <c r="D142" s="374"/>
      <c r="E142" s="374">
        <v>1500</v>
      </c>
      <c r="F142" s="374"/>
      <c r="G142" s="374">
        <v>563.11944000000005</v>
      </c>
      <c r="H142" s="374"/>
      <c r="I142" s="374">
        <v>563.11944000000005</v>
      </c>
      <c r="J142" s="374"/>
      <c r="K142" s="371"/>
      <c r="L142" s="374"/>
      <c r="M142" s="371"/>
      <c r="N142" s="374"/>
    </row>
    <row r="143" spans="1:14" ht="24" customHeight="1">
      <c r="A143" s="382" t="s">
        <v>528</v>
      </c>
      <c r="B143" s="383" t="s">
        <v>529</v>
      </c>
      <c r="C143" s="366">
        <v>4904.9071889999996</v>
      </c>
      <c r="D143" s="374"/>
      <c r="E143" s="366">
        <v>4904.9071889999996</v>
      </c>
      <c r="F143" s="374"/>
      <c r="G143" s="366">
        <v>3313.2128680000001</v>
      </c>
      <c r="H143" s="374"/>
      <c r="I143" s="366">
        <v>3313.2128680000001</v>
      </c>
      <c r="J143" s="374"/>
      <c r="K143" s="371"/>
      <c r="L143" s="374"/>
      <c r="M143" s="371"/>
      <c r="N143" s="374"/>
    </row>
    <row r="144" spans="1:14" ht="24" customHeight="1">
      <c r="A144" s="380">
        <v>1</v>
      </c>
      <c r="B144" s="384" t="s">
        <v>637</v>
      </c>
      <c r="C144" s="374">
        <v>3.3616459999999999</v>
      </c>
      <c r="D144" s="374"/>
      <c r="E144" s="374">
        <v>3.3616459999999999</v>
      </c>
      <c r="F144" s="374"/>
      <c r="G144" s="374">
        <v>0</v>
      </c>
      <c r="H144" s="374"/>
      <c r="I144" s="374">
        <v>0</v>
      </c>
      <c r="J144" s="374"/>
      <c r="K144" s="371"/>
      <c r="L144" s="374"/>
      <c r="M144" s="371"/>
      <c r="N144" s="374"/>
    </row>
    <row r="145" spans="1:14" ht="24" customHeight="1">
      <c r="A145" s="380">
        <v>2</v>
      </c>
      <c r="B145" s="384" t="s">
        <v>638</v>
      </c>
      <c r="C145" s="374">
        <v>3.4499019999999998</v>
      </c>
      <c r="D145" s="374"/>
      <c r="E145" s="374">
        <v>3.4499019999999998</v>
      </c>
      <c r="F145" s="374"/>
      <c r="G145" s="374">
        <v>0</v>
      </c>
      <c r="H145" s="374"/>
      <c r="I145" s="374">
        <v>0</v>
      </c>
      <c r="J145" s="374"/>
      <c r="K145" s="371"/>
      <c r="L145" s="374"/>
      <c r="M145" s="371"/>
      <c r="N145" s="374"/>
    </row>
    <row r="146" spans="1:14" ht="24" customHeight="1">
      <c r="A146" s="380">
        <v>3</v>
      </c>
      <c r="B146" s="384" t="s">
        <v>639</v>
      </c>
      <c r="C146" s="374">
        <v>3.327826</v>
      </c>
      <c r="D146" s="374"/>
      <c r="E146" s="374">
        <v>3.327826</v>
      </c>
      <c r="F146" s="374"/>
      <c r="G146" s="374">
        <v>0</v>
      </c>
      <c r="H146" s="374"/>
      <c r="I146" s="374">
        <v>0</v>
      </c>
      <c r="J146" s="374"/>
      <c r="K146" s="371"/>
      <c r="L146" s="374"/>
      <c r="M146" s="371"/>
      <c r="N146" s="374"/>
    </row>
    <row r="147" spans="1:14" ht="24" customHeight="1">
      <c r="A147" s="380">
        <v>4</v>
      </c>
      <c r="B147" s="384" t="s">
        <v>640</v>
      </c>
      <c r="C147" s="374">
        <v>3.3940000000000001</v>
      </c>
      <c r="D147" s="374"/>
      <c r="E147" s="374">
        <v>3.3940000000000001</v>
      </c>
      <c r="F147" s="374"/>
      <c r="G147" s="374">
        <v>0</v>
      </c>
      <c r="H147" s="374"/>
      <c r="I147" s="374">
        <v>0</v>
      </c>
      <c r="J147" s="374"/>
      <c r="K147" s="371"/>
      <c r="L147" s="374"/>
      <c r="M147" s="371"/>
      <c r="N147" s="374"/>
    </row>
    <row r="148" spans="1:14" s="133" customFormat="1" ht="24" customHeight="1">
      <c r="A148" s="380">
        <v>5</v>
      </c>
      <c r="B148" s="384" t="s">
        <v>641</v>
      </c>
      <c r="C148" s="374">
        <v>2.4886970000000002</v>
      </c>
      <c r="D148" s="374"/>
      <c r="E148" s="374">
        <v>2.4886970000000002</v>
      </c>
      <c r="F148" s="374"/>
      <c r="G148" s="374">
        <v>0</v>
      </c>
      <c r="H148" s="374"/>
      <c r="I148" s="374">
        <v>0</v>
      </c>
      <c r="J148" s="374"/>
      <c r="K148" s="367"/>
      <c r="L148" s="366"/>
      <c r="M148" s="367"/>
      <c r="N148" s="366"/>
    </row>
    <row r="149" spans="1:14" s="133" customFormat="1" ht="24" customHeight="1">
      <c r="A149" s="380">
        <v>6</v>
      </c>
      <c r="B149" s="384" t="s">
        <v>642</v>
      </c>
      <c r="C149" s="374">
        <v>2.9127830000000001</v>
      </c>
      <c r="D149" s="374"/>
      <c r="E149" s="374">
        <v>2.9127830000000001</v>
      </c>
      <c r="F149" s="374"/>
      <c r="G149" s="374">
        <v>0</v>
      </c>
      <c r="H149" s="374"/>
      <c r="I149" s="374">
        <v>0</v>
      </c>
      <c r="J149" s="374"/>
      <c r="K149" s="367"/>
      <c r="L149" s="366"/>
      <c r="M149" s="367"/>
      <c r="N149" s="366"/>
    </row>
    <row r="150" spans="1:14" ht="24" customHeight="1">
      <c r="A150" s="380">
        <v>7</v>
      </c>
      <c r="B150" s="384" t="s">
        <v>643</v>
      </c>
      <c r="C150" s="374">
        <v>3.0465870000000002</v>
      </c>
      <c r="D150" s="374"/>
      <c r="E150" s="374">
        <v>3.0465870000000002</v>
      </c>
      <c r="F150" s="374"/>
      <c r="G150" s="374">
        <v>0</v>
      </c>
      <c r="H150" s="374"/>
      <c r="I150" s="374">
        <v>0</v>
      </c>
      <c r="J150" s="374"/>
      <c r="K150" s="371"/>
      <c r="L150" s="374"/>
      <c r="M150" s="371"/>
      <c r="N150" s="374"/>
    </row>
    <row r="151" spans="1:14" ht="24" customHeight="1">
      <c r="A151" s="380">
        <v>8</v>
      </c>
      <c r="B151" s="384" t="s">
        <v>644</v>
      </c>
      <c r="C151" s="374">
        <v>2.513414</v>
      </c>
      <c r="D151" s="374"/>
      <c r="E151" s="374">
        <v>2.513414</v>
      </c>
      <c r="F151" s="374"/>
      <c r="G151" s="374">
        <v>0</v>
      </c>
      <c r="H151" s="374"/>
      <c r="I151" s="374">
        <v>0</v>
      </c>
      <c r="J151" s="374"/>
      <c r="K151" s="371"/>
      <c r="L151" s="374"/>
      <c r="M151" s="371"/>
      <c r="N151" s="374"/>
    </row>
    <row r="152" spans="1:14" s="133" customFormat="1" ht="24" customHeight="1">
      <c r="A152" s="380">
        <v>9</v>
      </c>
      <c r="B152" s="384" t="s">
        <v>645</v>
      </c>
      <c r="C152" s="374">
        <v>3.4002720000000002</v>
      </c>
      <c r="D152" s="366"/>
      <c r="E152" s="374">
        <v>3.4002720000000002</v>
      </c>
      <c r="F152" s="366"/>
      <c r="G152" s="374">
        <v>0</v>
      </c>
      <c r="H152" s="366"/>
      <c r="I152" s="374">
        <v>0</v>
      </c>
      <c r="J152" s="366"/>
      <c r="K152" s="367"/>
      <c r="L152" s="366"/>
      <c r="M152" s="367"/>
      <c r="N152" s="366"/>
    </row>
    <row r="153" spans="1:14" ht="24" customHeight="1">
      <c r="A153" s="380">
        <v>10</v>
      </c>
      <c r="B153" s="384" t="s">
        <v>646</v>
      </c>
      <c r="C153" s="374">
        <v>3.3940000000000001</v>
      </c>
      <c r="D153" s="374"/>
      <c r="E153" s="374">
        <v>3.3940000000000001</v>
      </c>
      <c r="F153" s="374"/>
      <c r="G153" s="374">
        <v>0</v>
      </c>
      <c r="H153" s="374"/>
      <c r="I153" s="374">
        <v>0</v>
      </c>
      <c r="J153" s="374"/>
      <c r="K153" s="371"/>
      <c r="L153" s="374"/>
      <c r="M153" s="371"/>
      <c r="N153" s="374"/>
    </row>
    <row r="154" spans="1:14" ht="24" customHeight="1">
      <c r="A154" s="380">
        <v>11</v>
      </c>
      <c r="B154" s="384" t="s">
        <v>647</v>
      </c>
      <c r="C154" s="374">
        <v>2.8273869999999999</v>
      </c>
      <c r="D154" s="374"/>
      <c r="E154" s="374">
        <v>2.8273869999999999</v>
      </c>
      <c r="F154" s="374"/>
      <c r="G154" s="374">
        <v>0</v>
      </c>
      <c r="H154" s="374"/>
      <c r="I154" s="374">
        <v>0</v>
      </c>
      <c r="J154" s="374"/>
      <c r="K154" s="371"/>
      <c r="L154" s="374"/>
      <c r="M154" s="371"/>
      <c r="N154" s="374"/>
    </row>
    <row r="155" spans="1:14" s="133" customFormat="1" ht="24" customHeight="1">
      <c r="A155" s="380">
        <v>12</v>
      </c>
      <c r="B155" s="385" t="s">
        <v>648</v>
      </c>
      <c r="C155" s="374">
        <v>3.4941930000000001</v>
      </c>
      <c r="D155" s="374"/>
      <c r="E155" s="374">
        <v>3.4941930000000001</v>
      </c>
      <c r="F155" s="374"/>
      <c r="G155" s="374">
        <v>0</v>
      </c>
      <c r="H155" s="374"/>
      <c r="I155" s="374">
        <v>0</v>
      </c>
      <c r="J155" s="374"/>
      <c r="K155" s="367"/>
      <c r="L155" s="366"/>
      <c r="M155" s="367"/>
      <c r="N155" s="366"/>
    </row>
    <row r="156" spans="1:14" ht="24" customHeight="1">
      <c r="A156" s="380">
        <v>13</v>
      </c>
      <c r="B156" s="384" t="s">
        <v>649</v>
      </c>
      <c r="C156" s="374">
        <v>3.935702</v>
      </c>
      <c r="D156" s="374"/>
      <c r="E156" s="374">
        <v>3.935702</v>
      </c>
      <c r="F156" s="374"/>
      <c r="G156" s="374">
        <v>0</v>
      </c>
      <c r="H156" s="374"/>
      <c r="I156" s="374">
        <v>0</v>
      </c>
      <c r="J156" s="374"/>
      <c r="K156" s="371"/>
      <c r="L156" s="374"/>
      <c r="M156" s="371"/>
      <c r="N156" s="374"/>
    </row>
    <row r="157" spans="1:14" ht="24" customHeight="1">
      <c r="A157" s="380">
        <v>14</v>
      </c>
      <c r="B157" s="384" t="s">
        <v>650</v>
      </c>
      <c r="C157" s="374">
        <v>3.27406</v>
      </c>
      <c r="D157" s="366"/>
      <c r="E157" s="374">
        <v>3.27406</v>
      </c>
      <c r="F157" s="366"/>
      <c r="G157" s="374">
        <v>0</v>
      </c>
      <c r="H157" s="366"/>
      <c r="I157" s="374">
        <v>0</v>
      </c>
      <c r="J157" s="366"/>
      <c r="K157" s="371"/>
      <c r="L157" s="374"/>
      <c r="M157" s="371"/>
      <c r="N157" s="374"/>
    </row>
    <row r="158" spans="1:14" ht="24" customHeight="1">
      <c r="A158" s="380">
        <v>15</v>
      </c>
      <c r="B158" s="384" t="s">
        <v>651</v>
      </c>
      <c r="C158" s="374">
        <v>3.4329200000000002</v>
      </c>
      <c r="D158" s="366"/>
      <c r="E158" s="374">
        <v>3.4329200000000002</v>
      </c>
      <c r="F158" s="366"/>
      <c r="G158" s="374">
        <v>0</v>
      </c>
      <c r="H158" s="366"/>
      <c r="I158" s="374">
        <v>0</v>
      </c>
      <c r="J158" s="366"/>
      <c r="K158" s="371"/>
      <c r="L158" s="374"/>
      <c r="M158" s="371"/>
      <c r="N158" s="374"/>
    </row>
    <row r="159" spans="1:14" ht="24" customHeight="1">
      <c r="A159" s="380">
        <v>16</v>
      </c>
      <c r="B159" s="384" t="s">
        <v>652</v>
      </c>
      <c r="C159" s="374">
        <v>4856.6538</v>
      </c>
      <c r="D159" s="374"/>
      <c r="E159" s="374">
        <v>4856.6538</v>
      </c>
      <c r="F159" s="374"/>
      <c r="G159" s="374">
        <v>3313.2128680000001</v>
      </c>
      <c r="H159" s="374"/>
      <c r="I159" s="374">
        <v>3313.2128680000001</v>
      </c>
      <c r="J159" s="374"/>
      <c r="K159" s="371"/>
      <c r="L159" s="374"/>
      <c r="M159" s="371"/>
      <c r="N159" s="374"/>
    </row>
    <row r="160" spans="1:14" ht="24" customHeight="1">
      <c r="A160" s="382" t="s">
        <v>531</v>
      </c>
      <c r="B160" s="383" t="s">
        <v>436</v>
      </c>
      <c r="C160" s="366">
        <v>105099.747764</v>
      </c>
      <c r="D160" s="374"/>
      <c r="E160" s="366">
        <v>105099.747764</v>
      </c>
      <c r="F160" s="374"/>
      <c r="G160" s="366">
        <v>90934.414636000001</v>
      </c>
      <c r="H160" s="374"/>
      <c r="I160" s="366">
        <v>90934.414636000001</v>
      </c>
      <c r="J160" s="374"/>
      <c r="K160" s="371"/>
      <c r="L160" s="374"/>
      <c r="M160" s="371"/>
      <c r="N160" s="374"/>
    </row>
    <row r="161" spans="1:14" ht="24" customHeight="1">
      <c r="A161" s="380" t="s">
        <v>349</v>
      </c>
      <c r="B161" s="386" t="s">
        <v>460</v>
      </c>
      <c r="C161" s="366">
        <v>5100.0596999999998</v>
      </c>
      <c r="D161" s="374"/>
      <c r="E161" s="366">
        <v>5100.0596999999998</v>
      </c>
      <c r="F161" s="374"/>
      <c r="G161" s="366">
        <v>5036.6727000000001</v>
      </c>
      <c r="H161" s="374"/>
      <c r="I161" s="366">
        <v>5036.6727000000001</v>
      </c>
      <c r="J161" s="374"/>
      <c r="K161" s="371"/>
      <c r="L161" s="374"/>
      <c r="M161" s="371"/>
      <c r="N161" s="374"/>
    </row>
    <row r="162" spans="1:14" ht="24" customHeight="1">
      <c r="A162" s="380">
        <v>1</v>
      </c>
      <c r="B162" s="384" t="s">
        <v>532</v>
      </c>
      <c r="C162" s="374">
        <v>238.072</v>
      </c>
      <c r="D162" s="374"/>
      <c r="E162" s="374">
        <v>238.072</v>
      </c>
      <c r="F162" s="374"/>
      <c r="G162" s="374">
        <v>238.072</v>
      </c>
      <c r="H162" s="374"/>
      <c r="I162" s="374">
        <v>238.072</v>
      </c>
      <c r="J162" s="374"/>
      <c r="K162" s="371"/>
      <c r="L162" s="374"/>
      <c r="M162" s="371"/>
      <c r="N162" s="374"/>
    </row>
    <row r="163" spans="1:14" ht="24" customHeight="1">
      <c r="A163" s="380">
        <v>2</v>
      </c>
      <c r="B163" s="384" t="s">
        <v>653</v>
      </c>
      <c r="C163" s="374">
        <v>1E-3</v>
      </c>
      <c r="D163" s="374"/>
      <c r="E163" s="374">
        <v>1E-3</v>
      </c>
      <c r="F163" s="374"/>
      <c r="G163" s="374">
        <v>0</v>
      </c>
      <c r="H163" s="374"/>
      <c r="I163" s="374">
        <v>0</v>
      </c>
      <c r="J163" s="374"/>
      <c r="K163" s="371"/>
      <c r="L163" s="374"/>
      <c r="M163" s="371"/>
      <c r="N163" s="374"/>
    </row>
    <row r="164" spans="1:14" ht="24" customHeight="1">
      <c r="A164" s="380">
        <v>3</v>
      </c>
      <c r="B164" s="384" t="s">
        <v>654</v>
      </c>
      <c r="C164" s="374">
        <v>198.45</v>
      </c>
      <c r="D164" s="374"/>
      <c r="E164" s="374">
        <v>198.45</v>
      </c>
      <c r="F164" s="374"/>
      <c r="G164" s="374">
        <v>198.45</v>
      </c>
      <c r="H164" s="374"/>
      <c r="I164" s="374">
        <v>198.45</v>
      </c>
      <c r="J164" s="374"/>
      <c r="K164" s="371"/>
      <c r="L164" s="374"/>
      <c r="M164" s="371"/>
      <c r="N164" s="374"/>
    </row>
    <row r="165" spans="1:14" ht="24" customHeight="1">
      <c r="A165" s="380">
        <v>4</v>
      </c>
      <c r="B165" s="384" t="s">
        <v>655</v>
      </c>
      <c r="C165" s="374">
        <v>198.45</v>
      </c>
      <c r="D165" s="374"/>
      <c r="E165" s="374">
        <v>198.45</v>
      </c>
      <c r="F165" s="374"/>
      <c r="G165" s="374">
        <v>198.45</v>
      </c>
      <c r="H165" s="374"/>
      <c r="I165" s="374">
        <v>198.45</v>
      </c>
      <c r="J165" s="374"/>
      <c r="K165" s="371"/>
      <c r="L165" s="374"/>
      <c r="M165" s="371"/>
      <c r="N165" s="374"/>
    </row>
    <row r="166" spans="1:14" ht="24" customHeight="1">
      <c r="A166" s="380">
        <v>5</v>
      </c>
      <c r="B166" s="384" t="s">
        <v>656</v>
      </c>
      <c r="C166" s="374">
        <v>0.32</v>
      </c>
      <c r="D166" s="374"/>
      <c r="E166" s="374">
        <v>0.32</v>
      </c>
      <c r="F166" s="374"/>
      <c r="G166" s="374">
        <v>0</v>
      </c>
      <c r="H166" s="374"/>
      <c r="I166" s="374">
        <v>0</v>
      </c>
      <c r="J166" s="374"/>
      <c r="K166" s="371"/>
      <c r="L166" s="374"/>
      <c r="M166" s="371"/>
      <c r="N166" s="374"/>
    </row>
    <row r="167" spans="1:14" s="133" customFormat="1" ht="24" customHeight="1">
      <c r="A167" s="380">
        <v>6</v>
      </c>
      <c r="B167" s="384" t="s">
        <v>533</v>
      </c>
      <c r="C167" s="374">
        <v>238.12</v>
      </c>
      <c r="D167" s="374"/>
      <c r="E167" s="374">
        <v>238.12</v>
      </c>
      <c r="F167" s="374"/>
      <c r="G167" s="374">
        <v>238.12</v>
      </c>
      <c r="H167" s="374"/>
      <c r="I167" s="374">
        <v>238.12</v>
      </c>
      <c r="J167" s="374"/>
      <c r="K167" s="367"/>
      <c r="L167" s="366"/>
      <c r="M167" s="367"/>
      <c r="N167" s="366"/>
    </row>
    <row r="168" spans="1:14" ht="24" customHeight="1">
      <c r="A168" s="380">
        <v>7</v>
      </c>
      <c r="B168" s="384" t="s">
        <v>657</v>
      </c>
      <c r="C168" s="374">
        <v>119.11</v>
      </c>
      <c r="D168" s="374"/>
      <c r="E168" s="374">
        <v>119.11</v>
      </c>
      <c r="F168" s="374"/>
      <c r="G168" s="374">
        <v>119.11</v>
      </c>
      <c r="H168" s="374"/>
      <c r="I168" s="374">
        <v>119.11</v>
      </c>
      <c r="J168" s="374"/>
      <c r="K168" s="371"/>
      <c r="L168" s="374"/>
      <c r="M168" s="371"/>
      <c r="N168" s="374"/>
    </row>
    <row r="169" spans="1:14" ht="24" customHeight="1">
      <c r="A169" s="380">
        <v>8</v>
      </c>
      <c r="B169" s="384" t="s">
        <v>534</v>
      </c>
      <c r="C169" s="374">
        <v>238.36</v>
      </c>
      <c r="D169" s="374"/>
      <c r="E169" s="374">
        <v>238.36</v>
      </c>
      <c r="F169" s="374"/>
      <c r="G169" s="374">
        <v>238.36</v>
      </c>
      <c r="H169" s="374"/>
      <c r="I169" s="374">
        <v>238.36</v>
      </c>
      <c r="J169" s="374"/>
      <c r="K169" s="371"/>
      <c r="L169" s="374"/>
      <c r="M169" s="371"/>
      <c r="N169" s="374"/>
    </row>
    <row r="170" spans="1:14" ht="24" customHeight="1">
      <c r="A170" s="380">
        <v>9</v>
      </c>
      <c r="B170" s="384" t="s">
        <v>658</v>
      </c>
      <c r="C170" s="374">
        <v>198.46</v>
      </c>
      <c r="D170" s="374"/>
      <c r="E170" s="374">
        <v>198.46</v>
      </c>
      <c r="F170" s="374"/>
      <c r="G170" s="374">
        <v>198.46</v>
      </c>
      <c r="H170" s="374"/>
      <c r="I170" s="374">
        <v>198.46</v>
      </c>
      <c r="J170" s="374"/>
      <c r="K170" s="371"/>
      <c r="L170" s="374"/>
      <c r="M170" s="371"/>
      <c r="N170" s="374"/>
    </row>
    <row r="171" spans="1:14" ht="24" customHeight="1">
      <c r="A171" s="380">
        <v>10</v>
      </c>
      <c r="B171" s="384" t="s">
        <v>659</v>
      </c>
      <c r="C171" s="374">
        <v>39.450000000000003</v>
      </c>
      <c r="D171" s="374"/>
      <c r="E171" s="374">
        <v>39.450000000000003</v>
      </c>
      <c r="F171" s="374"/>
      <c r="G171" s="374">
        <v>39.450000000000003</v>
      </c>
      <c r="H171" s="374"/>
      <c r="I171" s="374">
        <v>39.450000000000003</v>
      </c>
      <c r="J171" s="374"/>
      <c r="K171" s="371"/>
      <c r="L171" s="374"/>
      <c r="M171" s="371"/>
      <c r="N171" s="374"/>
    </row>
    <row r="172" spans="1:14" ht="24" customHeight="1">
      <c r="A172" s="380">
        <v>11</v>
      </c>
      <c r="B172" s="384" t="s">
        <v>660</v>
      </c>
      <c r="C172" s="374">
        <v>16.36</v>
      </c>
      <c r="D172" s="374"/>
      <c r="E172" s="374">
        <v>16.36</v>
      </c>
      <c r="F172" s="374"/>
      <c r="G172" s="374">
        <v>0</v>
      </c>
      <c r="H172" s="374"/>
      <c r="I172" s="374">
        <v>0</v>
      </c>
      <c r="J172" s="374"/>
      <c r="K172" s="371"/>
      <c r="L172" s="374"/>
      <c r="M172" s="371"/>
      <c r="N172" s="374"/>
    </row>
    <row r="173" spans="1:14" ht="24" customHeight="1">
      <c r="A173" s="380">
        <v>12</v>
      </c>
      <c r="B173" s="384" t="s">
        <v>661</v>
      </c>
      <c r="C173" s="374">
        <v>138.3751</v>
      </c>
      <c r="D173" s="366"/>
      <c r="E173" s="374">
        <v>138.3751</v>
      </c>
      <c r="F173" s="366"/>
      <c r="G173" s="374">
        <v>116.98309999999999</v>
      </c>
      <c r="H173" s="366"/>
      <c r="I173" s="374">
        <v>116.98309999999999</v>
      </c>
      <c r="J173" s="366"/>
      <c r="K173" s="371"/>
      <c r="L173" s="374"/>
      <c r="M173" s="371"/>
      <c r="N173" s="374"/>
    </row>
    <row r="174" spans="1:14" ht="24" customHeight="1">
      <c r="A174" s="380">
        <v>13</v>
      </c>
      <c r="B174" s="384" t="s">
        <v>662</v>
      </c>
      <c r="C174" s="374">
        <v>1674.0229999999999</v>
      </c>
      <c r="D174" s="374"/>
      <c r="E174" s="374">
        <v>1674.0229999999999</v>
      </c>
      <c r="F174" s="374"/>
      <c r="G174" s="374">
        <v>1674.0229999999999</v>
      </c>
      <c r="H174" s="374"/>
      <c r="I174" s="374">
        <v>1674.0229999999999</v>
      </c>
      <c r="J174" s="374"/>
      <c r="K174" s="371"/>
      <c r="L174" s="374"/>
      <c r="M174" s="371"/>
      <c r="N174" s="374"/>
    </row>
    <row r="175" spans="1:14" ht="24" customHeight="1">
      <c r="A175" s="380">
        <v>14</v>
      </c>
      <c r="B175" s="384" t="s">
        <v>663</v>
      </c>
      <c r="C175" s="374">
        <v>1802.5085999999999</v>
      </c>
      <c r="D175" s="374"/>
      <c r="E175" s="374">
        <v>1802.5085999999999</v>
      </c>
      <c r="F175" s="374"/>
      <c r="G175" s="374">
        <v>1777.1946</v>
      </c>
      <c r="H175" s="374"/>
      <c r="I175" s="374">
        <v>1777.1946</v>
      </c>
      <c r="J175" s="374"/>
      <c r="K175" s="371"/>
      <c r="L175" s="374"/>
      <c r="M175" s="371"/>
      <c r="N175" s="374"/>
    </row>
    <row r="176" spans="1:14" ht="24" customHeight="1">
      <c r="A176" s="380" t="s">
        <v>349</v>
      </c>
      <c r="B176" s="386" t="s">
        <v>461</v>
      </c>
      <c r="C176" s="366">
        <v>39911.631106000001</v>
      </c>
      <c r="D176" s="374"/>
      <c r="E176" s="366">
        <v>39911.631106000001</v>
      </c>
      <c r="F176" s="374"/>
      <c r="G176" s="366">
        <v>28902.200579</v>
      </c>
      <c r="H176" s="374"/>
      <c r="I176" s="366">
        <v>28902.200579</v>
      </c>
      <c r="J176" s="374"/>
      <c r="K176" s="371"/>
      <c r="L176" s="374"/>
      <c r="M176" s="371"/>
      <c r="N176" s="374"/>
    </row>
    <row r="177" spans="1:14" ht="24" customHeight="1">
      <c r="A177" s="380">
        <v>1</v>
      </c>
      <c r="B177" s="384" t="s">
        <v>656</v>
      </c>
      <c r="C177" s="374">
        <v>1620</v>
      </c>
      <c r="D177" s="374"/>
      <c r="E177" s="374">
        <v>1620</v>
      </c>
      <c r="F177" s="374"/>
      <c r="G177" s="374">
        <v>720</v>
      </c>
      <c r="H177" s="374"/>
      <c r="I177" s="374">
        <v>720</v>
      </c>
      <c r="J177" s="374"/>
      <c r="K177" s="371"/>
      <c r="L177" s="374"/>
      <c r="M177" s="371"/>
      <c r="N177" s="374"/>
    </row>
    <row r="178" spans="1:14" s="133" customFormat="1" ht="24" customHeight="1">
      <c r="A178" s="380">
        <v>2</v>
      </c>
      <c r="B178" s="384" t="s">
        <v>664</v>
      </c>
      <c r="C178" s="374">
        <v>9652.0824709999997</v>
      </c>
      <c r="D178" s="374"/>
      <c r="E178" s="374">
        <v>9652.0824709999997</v>
      </c>
      <c r="F178" s="374"/>
      <c r="G178" s="374">
        <v>8785.4982930000006</v>
      </c>
      <c r="H178" s="374"/>
      <c r="I178" s="374">
        <v>8785.4982930000006</v>
      </c>
      <c r="J178" s="374"/>
      <c r="K178" s="367"/>
      <c r="L178" s="366"/>
      <c r="M178" s="367"/>
      <c r="N178" s="366"/>
    </row>
    <row r="179" spans="1:14" ht="24" customHeight="1">
      <c r="A179" s="380">
        <v>3</v>
      </c>
      <c r="B179" s="384" t="s">
        <v>665</v>
      </c>
      <c r="C179" s="374">
        <v>23148.862635000001</v>
      </c>
      <c r="D179" s="374"/>
      <c r="E179" s="374">
        <v>23148.862635000001</v>
      </c>
      <c r="F179" s="374"/>
      <c r="G179" s="374">
        <v>18432.910489999998</v>
      </c>
      <c r="H179" s="374"/>
      <c r="I179" s="374">
        <v>18432.910489999998</v>
      </c>
      <c r="J179" s="374"/>
      <c r="K179" s="371"/>
      <c r="L179" s="374"/>
      <c r="M179" s="371"/>
      <c r="N179" s="374"/>
    </row>
    <row r="180" spans="1:14" ht="24" customHeight="1">
      <c r="A180" s="380">
        <v>4</v>
      </c>
      <c r="B180" s="384" t="s">
        <v>666</v>
      </c>
      <c r="C180" s="374">
        <v>5490.6859999999997</v>
      </c>
      <c r="D180" s="374"/>
      <c r="E180" s="374">
        <v>5490.6859999999997</v>
      </c>
      <c r="F180" s="374"/>
      <c r="G180" s="374">
        <v>963.79179599999998</v>
      </c>
      <c r="H180" s="374"/>
      <c r="I180" s="374">
        <v>963.79179599999998</v>
      </c>
      <c r="J180" s="374"/>
      <c r="K180" s="371"/>
      <c r="L180" s="374"/>
      <c r="M180" s="371"/>
      <c r="N180" s="374"/>
    </row>
    <row r="181" spans="1:14" ht="24" customHeight="1">
      <c r="A181" s="378" t="s">
        <v>349</v>
      </c>
      <c r="B181" s="386" t="s">
        <v>462</v>
      </c>
      <c r="C181" s="366">
        <v>55401.705009999998</v>
      </c>
      <c r="D181" s="374"/>
      <c r="E181" s="366">
        <v>55401.705009999998</v>
      </c>
      <c r="F181" s="374"/>
      <c r="G181" s="366">
        <v>52424.065499999997</v>
      </c>
      <c r="H181" s="374"/>
      <c r="I181" s="366">
        <v>52424.065499999997</v>
      </c>
      <c r="J181" s="374"/>
      <c r="K181" s="371"/>
      <c r="L181" s="374"/>
      <c r="M181" s="371"/>
      <c r="N181" s="374"/>
    </row>
    <row r="182" spans="1:14" ht="24" customHeight="1">
      <c r="A182" s="380">
        <v>1</v>
      </c>
      <c r="B182" s="384" t="s">
        <v>667</v>
      </c>
      <c r="C182" s="374">
        <v>13.827183</v>
      </c>
      <c r="D182" s="374"/>
      <c r="E182" s="374">
        <v>13.827183</v>
      </c>
      <c r="F182" s="374"/>
      <c r="G182" s="374">
        <v>0</v>
      </c>
      <c r="H182" s="374"/>
      <c r="I182" s="374">
        <v>0</v>
      </c>
      <c r="J182" s="374"/>
      <c r="K182" s="371"/>
      <c r="L182" s="374"/>
      <c r="M182" s="371"/>
      <c r="N182" s="374"/>
    </row>
    <row r="183" spans="1:14" ht="24" customHeight="1">
      <c r="A183" s="380">
        <v>2</v>
      </c>
      <c r="B183" s="384" t="s">
        <v>668</v>
      </c>
      <c r="C183" s="374">
        <v>67.314711000000003</v>
      </c>
      <c r="D183" s="366"/>
      <c r="E183" s="374">
        <v>67.314711000000003</v>
      </c>
      <c r="F183" s="366"/>
      <c r="G183" s="374">
        <v>0</v>
      </c>
      <c r="H183" s="366"/>
      <c r="I183" s="374">
        <v>0</v>
      </c>
      <c r="J183" s="366"/>
      <c r="K183" s="371"/>
      <c r="L183" s="374"/>
      <c r="M183" s="371"/>
      <c r="N183" s="374"/>
    </row>
    <row r="184" spans="1:14" ht="24" customHeight="1">
      <c r="A184" s="380">
        <v>3</v>
      </c>
      <c r="B184" s="384" t="s">
        <v>669</v>
      </c>
      <c r="C184" s="374">
        <v>2.6489720000000001</v>
      </c>
      <c r="D184" s="374"/>
      <c r="E184" s="374">
        <v>2.6489720000000001</v>
      </c>
      <c r="F184" s="374"/>
      <c r="G184" s="374">
        <v>0</v>
      </c>
      <c r="H184" s="374"/>
      <c r="I184" s="374">
        <v>0</v>
      </c>
      <c r="J184" s="374"/>
      <c r="K184" s="371"/>
      <c r="L184" s="374"/>
      <c r="M184" s="371"/>
      <c r="N184" s="374"/>
    </row>
    <row r="185" spans="1:14" ht="24" customHeight="1">
      <c r="A185" s="380">
        <v>4</v>
      </c>
      <c r="B185" s="384" t="s">
        <v>670</v>
      </c>
      <c r="C185" s="374">
        <v>47.986761000000001</v>
      </c>
      <c r="D185" s="374"/>
      <c r="E185" s="374">
        <v>47.986761000000001</v>
      </c>
      <c r="F185" s="374"/>
      <c r="G185" s="374">
        <v>32.659999999999997</v>
      </c>
      <c r="H185" s="374"/>
      <c r="I185" s="374">
        <v>32.659999999999997</v>
      </c>
      <c r="J185" s="374"/>
      <c r="K185" s="371"/>
      <c r="L185" s="374"/>
      <c r="M185" s="371"/>
      <c r="N185" s="374"/>
    </row>
    <row r="186" spans="1:14" ht="24" customHeight="1">
      <c r="A186" s="380">
        <v>5</v>
      </c>
      <c r="B186" s="384" t="s">
        <v>671</v>
      </c>
      <c r="C186" s="374">
        <v>47.392000000000003</v>
      </c>
      <c r="D186" s="374"/>
      <c r="E186" s="374">
        <v>47.392000000000003</v>
      </c>
      <c r="F186" s="374"/>
      <c r="G186" s="374">
        <v>28.5</v>
      </c>
      <c r="H186" s="374"/>
      <c r="I186" s="374">
        <v>28.5</v>
      </c>
      <c r="J186" s="374"/>
      <c r="K186" s="371"/>
      <c r="L186" s="374"/>
      <c r="M186" s="371"/>
      <c r="N186" s="374"/>
    </row>
    <row r="187" spans="1:14" s="133" customFormat="1" ht="24" customHeight="1">
      <c r="A187" s="380">
        <v>6</v>
      </c>
      <c r="B187" s="384" t="s">
        <v>672</v>
      </c>
      <c r="C187" s="374">
        <v>18.071999999999999</v>
      </c>
      <c r="D187" s="374"/>
      <c r="E187" s="374">
        <v>18.071999999999999</v>
      </c>
      <c r="F187" s="374"/>
      <c r="G187" s="374">
        <v>0</v>
      </c>
      <c r="H187" s="374"/>
      <c r="I187" s="374">
        <v>0</v>
      </c>
      <c r="J187" s="374"/>
      <c r="K187" s="371"/>
      <c r="L187" s="366"/>
      <c r="M187" s="371"/>
      <c r="N187" s="366"/>
    </row>
    <row r="188" spans="1:14" ht="24" customHeight="1">
      <c r="A188" s="380">
        <v>7</v>
      </c>
      <c r="B188" s="384" t="s">
        <v>673</v>
      </c>
      <c r="C188" s="374">
        <v>33.113222999999998</v>
      </c>
      <c r="D188" s="374"/>
      <c r="E188" s="374">
        <v>33.113222999999998</v>
      </c>
      <c r="F188" s="374"/>
      <c r="G188" s="374">
        <v>28.5</v>
      </c>
      <c r="H188" s="374"/>
      <c r="I188" s="374">
        <v>28.5</v>
      </c>
      <c r="J188" s="374"/>
      <c r="K188" s="371"/>
      <c r="L188" s="374"/>
      <c r="M188" s="371"/>
      <c r="N188" s="374"/>
    </row>
    <row r="189" spans="1:14" ht="24" customHeight="1">
      <c r="A189" s="380">
        <v>8</v>
      </c>
      <c r="B189" s="384" t="s">
        <v>674</v>
      </c>
      <c r="C189" s="374">
        <v>0.56100000000000005</v>
      </c>
      <c r="D189" s="374"/>
      <c r="E189" s="374">
        <v>0.56100000000000005</v>
      </c>
      <c r="F189" s="374"/>
      <c r="G189" s="374">
        <v>0</v>
      </c>
      <c r="H189" s="374"/>
      <c r="I189" s="374">
        <v>0</v>
      </c>
      <c r="J189" s="374"/>
      <c r="K189" s="371"/>
      <c r="L189" s="374"/>
      <c r="M189" s="371"/>
      <c r="N189" s="374"/>
    </row>
    <row r="190" spans="1:14" ht="24" customHeight="1">
      <c r="A190" s="380">
        <v>9</v>
      </c>
      <c r="B190" s="384" t="s">
        <v>675</v>
      </c>
      <c r="C190" s="374">
        <v>15.840999999999999</v>
      </c>
      <c r="D190" s="374"/>
      <c r="E190" s="374">
        <v>15.840999999999999</v>
      </c>
      <c r="F190" s="374"/>
      <c r="G190" s="374">
        <v>0</v>
      </c>
      <c r="H190" s="374"/>
      <c r="I190" s="374">
        <v>0</v>
      </c>
      <c r="J190" s="374"/>
      <c r="K190" s="371"/>
      <c r="L190" s="374"/>
      <c r="M190" s="371"/>
      <c r="N190" s="374"/>
    </row>
    <row r="191" spans="1:14" ht="24" customHeight="1">
      <c r="A191" s="380">
        <v>10</v>
      </c>
      <c r="B191" s="384" t="s">
        <v>676</v>
      </c>
      <c r="C191" s="374">
        <v>1.2121599999999999</v>
      </c>
      <c r="D191" s="374"/>
      <c r="E191" s="374">
        <v>1.2121599999999999</v>
      </c>
      <c r="F191" s="374"/>
      <c r="G191" s="374">
        <v>0</v>
      </c>
      <c r="H191" s="374"/>
      <c r="I191" s="374">
        <v>0</v>
      </c>
      <c r="J191" s="374"/>
      <c r="K191" s="371"/>
      <c r="L191" s="374"/>
      <c r="M191" s="371"/>
      <c r="N191" s="374"/>
    </row>
    <row r="192" spans="1:14" ht="24" customHeight="1">
      <c r="A192" s="380">
        <v>11</v>
      </c>
      <c r="B192" s="384" t="s">
        <v>677</v>
      </c>
      <c r="C192" s="374">
        <v>13002.4</v>
      </c>
      <c r="D192" s="374"/>
      <c r="E192" s="374">
        <v>13002.4</v>
      </c>
      <c r="F192" s="374"/>
      <c r="G192" s="374">
        <v>13002.4</v>
      </c>
      <c r="H192" s="374"/>
      <c r="I192" s="374">
        <v>13002.4</v>
      </c>
      <c r="J192" s="374"/>
      <c r="K192" s="371"/>
      <c r="L192" s="374"/>
      <c r="M192" s="371"/>
      <c r="N192" s="374"/>
    </row>
    <row r="193" spans="1:14" ht="24" customHeight="1">
      <c r="A193" s="380">
        <v>12</v>
      </c>
      <c r="B193" s="384" t="s">
        <v>678</v>
      </c>
      <c r="C193" s="374">
        <v>800</v>
      </c>
      <c r="D193" s="374"/>
      <c r="E193" s="374">
        <v>800</v>
      </c>
      <c r="F193" s="374"/>
      <c r="G193" s="374">
        <v>800</v>
      </c>
      <c r="H193" s="374"/>
      <c r="I193" s="374">
        <v>800</v>
      </c>
      <c r="J193" s="374"/>
      <c r="K193" s="371"/>
      <c r="L193" s="374"/>
      <c r="M193" s="371"/>
      <c r="N193" s="374"/>
    </row>
    <row r="194" spans="1:14" ht="24" customHeight="1">
      <c r="A194" s="380">
        <v>13</v>
      </c>
      <c r="B194" s="384" t="s">
        <v>679</v>
      </c>
      <c r="C194" s="374">
        <v>2486.0459999999998</v>
      </c>
      <c r="D194" s="374"/>
      <c r="E194" s="374">
        <v>2486.0459999999998</v>
      </c>
      <c r="F194" s="374"/>
      <c r="G194" s="374">
        <v>2486.0459999999998</v>
      </c>
      <c r="H194" s="374"/>
      <c r="I194" s="374">
        <v>2486.0459999999998</v>
      </c>
      <c r="J194" s="374"/>
      <c r="K194" s="371"/>
      <c r="L194" s="374"/>
      <c r="M194" s="371"/>
      <c r="N194" s="374"/>
    </row>
    <row r="195" spans="1:14" ht="24" customHeight="1">
      <c r="A195" s="380">
        <v>14</v>
      </c>
      <c r="B195" s="384" t="s">
        <v>680</v>
      </c>
      <c r="C195" s="374">
        <v>800</v>
      </c>
      <c r="D195" s="374"/>
      <c r="E195" s="374">
        <v>800</v>
      </c>
      <c r="F195" s="374"/>
      <c r="G195" s="374">
        <v>800</v>
      </c>
      <c r="H195" s="374"/>
      <c r="I195" s="374">
        <v>800</v>
      </c>
      <c r="J195" s="374"/>
      <c r="K195" s="371"/>
      <c r="L195" s="374"/>
      <c r="M195" s="371"/>
      <c r="N195" s="374"/>
    </row>
    <row r="196" spans="1:14" ht="24" customHeight="1">
      <c r="A196" s="380">
        <v>15</v>
      </c>
      <c r="B196" s="384" t="s">
        <v>681</v>
      </c>
      <c r="C196" s="374">
        <v>1200</v>
      </c>
      <c r="D196" s="374"/>
      <c r="E196" s="374">
        <v>1200</v>
      </c>
      <c r="F196" s="374"/>
      <c r="G196" s="374">
        <v>1199.998</v>
      </c>
      <c r="H196" s="374"/>
      <c r="I196" s="374">
        <v>1199.998</v>
      </c>
      <c r="J196" s="374"/>
      <c r="K196" s="371"/>
      <c r="L196" s="374"/>
      <c r="M196" s="371"/>
      <c r="N196" s="374"/>
    </row>
    <row r="197" spans="1:14" ht="24" customHeight="1">
      <c r="A197" s="380">
        <v>16</v>
      </c>
      <c r="B197" s="384" t="s">
        <v>682</v>
      </c>
      <c r="C197" s="374">
        <v>1700</v>
      </c>
      <c r="D197" s="374"/>
      <c r="E197" s="374">
        <v>1700</v>
      </c>
      <c r="F197" s="374"/>
      <c r="G197" s="374">
        <v>1603.2270000000001</v>
      </c>
      <c r="H197" s="374"/>
      <c r="I197" s="374">
        <v>1603.2270000000001</v>
      </c>
      <c r="J197" s="374"/>
      <c r="K197" s="371"/>
      <c r="L197" s="374"/>
      <c r="M197" s="371"/>
      <c r="N197" s="374"/>
    </row>
    <row r="198" spans="1:14" ht="24" customHeight="1">
      <c r="A198" s="380">
        <v>17</v>
      </c>
      <c r="B198" s="384" t="s">
        <v>683</v>
      </c>
      <c r="C198" s="374">
        <v>1881</v>
      </c>
      <c r="D198" s="374"/>
      <c r="E198" s="374">
        <v>1881</v>
      </c>
      <c r="F198" s="374"/>
      <c r="G198" s="374">
        <v>1818.271099</v>
      </c>
      <c r="H198" s="374"/>
      <c r="I198" s="374">
        <v>1818.271099</v>
      </c>
      <c r="J198" s="374"/>
      <c r="K198" s="371"/>
      <c r="L198" s="374"/>
      <c r="M198" s="371"/>
      <c r="N198" s="374"/>
    </row>
    <row r="199" spans="1:14" ht="24" customHeight="1">
      <c r="A199" s="380">
        <v>18</v>
      </c>
      <c r="B199" s="384" t="s">
        <v>684</v>
      </c>
      <c r="C199" s="374">
        <v>1500</v>
      </c>
      <c r="D199" s="374"/>
      <c r="E199" s="374">
        <v>1500</v>
      </c>
      <c r="F199" s="374"/>
      <c r="G199" s="374">
        <v>1473.1120000000001</v>
      </c>
      <c r="H199" s="374"/>
      <c r="I199" s="374">
        <v>1473.1120000000001</v>
      </c>
      <c r="J199" s="374"/>
      <c r="K199" s="371"/>
      <c r="L199" s="374"/>
      <c r="M199" s="371"/>
      <c r="N199" s="374"/>
    </row>
    <row r="200" spans="1:14" s="146" customFormat="1" ht="24" customHeight="1">
      <c r="A200" s="380">
        <v>19</v>
      </c>
      <c r="B200" s="384" t="s">
        <v>685</v>
      </c>
      <c r="C200" s="374">
        <v>1327.29</v>
      </c>
      <c r="D200" s="366"/>
      <c r="E200" s="374">
        <v>1327.29</v>
      </c>
      <c r="F200" s="366"/>
      <c r="G200" s="374">
        <v>1301.1579999999999</v>
      </c>
      <c r="H200" s="366"/>
      <c r="I200" s="374">
        <v>1301.1579999999999</v>
      </c>
      <c r="J200" s="366"/>
      <c r="K200" s="367"/>
      <c r="L200" s="366"/>
      <c r="M200" s="367"/>
      <c r="N200" s="366"/>
    </row>
    <row r="201" spans="1:14" ht="24" customHeight="1">
      <c r="A201" s="380">
        <v>20</v>
      </c>
      <c r="B201" s="384" t="s">
        <v>686</v>
      </c>
      <c r="C201" s="374">
        <v>849</v>
      </c>
      <c r="D201" s="374"/>
      <c r="E201" s="374">
        <v>849</v>
      </c>
      <c r="F201" s="374"/>
      <c r="G201" s="374">
        <v>830.67399999999998</v>
      </c>
      <c r="H201" s="374"/>
      <c r="I201" s="374">
        <v>830.67399999999998</v>
      </c>
      <c r="J201" s="374"/>
      <c r="K201" s="371"/>
      <c r="L201" s="374"/>
      <c r="M201" s="371"/>
      <c r="N201" s="374"/>
    </row>
    <row r="202" spans="1:14" ht="24" customHeight="1">
      <c r="A202" s="380">
        <v>21</v>
      </c>
      <c r="B202" s="384" t="s">
        <v>687</v>
      </c>
      <c r="C202" s="374">
        <v>1700</v>
      </c>
      <c r="D202" s="374"/>
      <c r="E202" s="374">
        <v>1700</v>
      </c>
      <c r="F202" s="374"/>
      <c r="G202" s="374">
        <v>1606.307935</v>
      </c>
      <c r="H202" s="374"/>
      <c r="I202" s="374">
        <v>1606.307935</v>
      </c>
      <c r="J202" s="374"/>
      <c r="K202" s="374"/>
      <c r="L202" s="374"/>
      <c r="M202" s="374"/>
      <c r="N202" s="374"/>
    </row>
    <row r="203" spans="1:14" ht="26.25">
      <c r="A203" s="380">
        <v>22</v>
      </c>
      <c r="B203" s="384" t="s">
        <v>688</v>
      </c>
      <c r="C203" s="374">
        <v>550</v>
      </c>
      <c r="D203" s="374"/>
      <c r="E203" s="374">
        <v>550</v>
      </c>
      <c r="F203" s="374"/>
      <c r="G203" s="374">
        <v>527.33500000000004</v>
      </c>
      <c r="H203" s="374"/>
      <c r="I203" s="374">
        <v>527.33500000000004</v>
      </c>
      <c r="J203" s="374"/>
      <c r="K203" s="374"/>
      <c r="L203" s="374"/>
      <c r="M203" s="374"/>
      <c r="N203" s="374"/>
    </row>
    <row r="204" spans="1:14">
      <c r="A204" s="380">
        <v>23</v>
      </c>
      <c r="B204" s="384" t="s">
        <v>689</v>
      </c>
      <c r="C204" s="374">
        <v>570</v>
      </c>
      <c r="D204" s="374"/>
      <c r="E204" s="374">
        <v>570</v>
      </c>
      <c r="F204" s="374"/>
      <c r="G204" s="374">
        <v>546.51099999999997</v>
      </c>
      <c r="H204" s="374"/>
      <c r="I204" s="374">
        <v>546.51099999999997</v>
      </c>
      <c r="J204" s="374"/>
      <c r="K204" s="374"/>
      <c r="L204" s="374"/>
      <c r="M204" s="374"/>
      <c r="N204" s="374"/>
    </row>
    <row r="205" spans="1:14">
      <c r="A205" s="380">
        <v>24</v>
      </c>
      <c r="B205" s="384" t="s">
        <v>690</v>
      </c>
      <c r="C205" s="374">
        <v>900</v>
      </c>
      <c r="D205" s="374"/>
      <c r="E205" s="374">
        <v>900</v>
      </c>
      <c r="F205" s="374"/>
      <c r="G205" s="374">
        <v>900</v>
      </c>
      <c r="H205" s="374"/>
      <c r="I205" s="374">
        <v>900</v>
      </c>
      <c r="J205" s="374"/>
      <c r="K205" s="374"/>
      <c r="L205" s="374"/>
      <c r="M205" s="374"/>
      <c r="N205" s="374"/>
    </row>
    <row r="206" spans="1:14">
      <c r="A206" s="380">
        <v>25</v>
      </c>
      <c r="B206" s="384" t="s">
        <v>691</v>
      </c>
      <c r="C206" s="374">
        <v>900</v>
      </c>
      <c r="D206" s="374"/>
      <c r="E206" s="374">
        <v>900</v>
      </c>
      <c r="F206" s="374"/>
      <c r="G206" s="374">
        <v>900</v>
      </c>
      <c r="H206" s="374"/>
      <c r="I206" s="374">
        <v>900</v>
      </c>
      <c r="J206" s="374"/>
      <c r="K206" s="374"/>
      <c r="L206" s="374"/>
      <c r="M206" s="374"/>
      <c r="N206" s="374"/>
    </row>
    <row r="207" spans="1:14">
      <c r="A207" s="380">
        <v>26</v>
      </c>
      <c r="B207" s="384" t="s">
        <v>692</v>
      </c>
      <c r="C207" s="374">
        <v>1000</v>
      </c>
      <c r="D207" s="374"/>
      <c r="E207" s="374">
        <v>1000</v>
      </c>
      <c r="F207" s="374"/>
      <c r="G207" s="374">
        <v>1000</v>
      </c>
      <c r="H207" s="374"/>
      <c r="I207" s="374">
        <v>1000</v>
      </c>
      <c r="J207" s="374"/>
      <c r="K207" s="374"/>
      <c r="L207" s="374"/>
      <c r="M207" s="374"/>
      <c r="N207" s="374"/>
    </row>
    <row r="208" spans="1:14" ht="26.25">
      <c r="A208" s="380">
        <v>27</v>
      </c>
      <c r="B208" s="384" t="s">
        <v>693</v>
      </c>
      <c r="C208" s="374">
        <v>800</v>
      </c>
      <c r="D208" s="374"/>
      <c r="E208" s="374">
        <v>800</v>
      </c>
      <c r="F208" s="374"/>
      <c r="G208" s="374">
        <v>800</v>
      </c>
      <c r="H208" s="374"/>
      <c r="I208" s="374">
        <v>800</v>
      </c>
      <c r="J208" s="374"/>
      <c r="K208" s="374"/>
      <c r="L208" s="374"/>
      <c r="M208" s="374"/>
      <c r="N208" s="374"/>
    </row>
    <row r="209" spans="1:14">
      <c r="A209" s="380">
        <v>28</v>
      </c>
      <c r="B209" s="384" t="s">
        <v>694</v>
      </c>
      <c r="C209" s="374">
        <v>1000</v>
      </c>
      <c r="D209" s="374"/>
      <c r="E209" s="374">
        <v>1000</v>
      </c>
      <c r="F209" s="374"/>
      <c r="G209" s="374">
        <v>933.18799999999999</v>
      </c>
      <c r="H209" s="374"/>
      <c r="I209" s="374">
        <v>933.18799999999999</v>
      </c>
      <c r="J209" s="374"/>
      <c r="K209" s="374"/>
      <c r="L209" s="374"/>
      <c r="M209" s="374"/>
      <c r="N209" s="374"/>
    </row>
    <row r="210" spans="1:14" ht="26.25">
      <c r="A210" s="380">
        <v>29</v>
      </c>
      <c r="B210" s="384" t="s">
        <v>695</v>
      </c>
      <c r="C210" s="374">
        <v>1200</v>
      </c>
      <c r="D210" s="374"/>
      <c r="E210" s="374">
        <v>1200</v>
      </c>
      <c r="F210" s="374"/>
      <c r="G210" s="374">
        <v>1150.55</v>
      </c>
      <c r="H210" s="374"/>
      <c r="I210" s="374">
        <v>1150.55</v>
      </c>
      <c r="J210" s="374"/>
      <c r="K210" s="374"/>
      <c r="L210" s="374"/>
      <c r="M210" s="374"/>
      <c r="N210" s="374"/>
    </row>
    <row r="211" spans="1:14">
      <c r="A211" s="380">
        <v>30</v>
      </c>
      <c r="B211" s="384" t="s">
        <v>696</v>
      </c>
      <c r="C211" s="374">
        <v>1500</v>
      </c>
      <c r="D211" s="374"/>
      <c r="E211" s="374">
        <v>1500</v>
      </c>
      <c r="F211" s="374"/>
      <c r="G211" s="374">
        <v>1438.1859999999999</v>
      </c>
      <c r="H211" s="374"/>
      <c r="I211" s="374">
        <v>1438.1859999999999</v>
      </c>
      <c r="J211" s="374"/>
      <c r="K211" s="374"/>
      <c r="L211" s="374"/>
      <c r="M211" s="374"/>
      <c r="N211" s="374"/>
    </row>
    <row r="212" spans="1:14">
      <c r="A212" s="380">
        <v>31</v>
      </c>
      <c r="B212" s="384" t="s">
        <v>697</v>
      </c>
      <c r="C212" s="374">
        <v>1000</v>
      </c>
      <c r="D212" s="374"/>
      <c r="E212" s="374">
        <v>1000</v>
      </c>
      <c r="F212" s="374"/>
      <c r="G212" s="374">
        <v>931.69</v>
      </c>
      <c r="H212" s="374"/>
      <c r="I212" s="374">
        <v>931.69</v>
      </c>
      <c r="J212" s="374"/>
      <c r="K212" s="374"/>
      <c r="L212" s="374"/>
      <c r="M212" s="374"/>
      <c r="N212" s="374"/>
    </row>
    <row r="213" spans="1:14">
      <c r="A213" s="380">
        <v>32</v>
      </c>
      <c r="B213" s="384" t="s">
        <v>698</v>
      </c>
      <c r="C213" s="374">
        <v>1376</v>
      </c>
      <c r="D213" s="374"/>
      <c r="E213" s="374">
        <v>1376</v>
      </c>
      <c r="F213" s="374"/>
      <c r="G213" s="374">
        <v>1282.0160000000001</v>
      </c>
      <c r="H213" s="374"/>
      <c r="I213" s="374">
        <v>1282.0160000000001</v>
      </c>
      <c r="J213" s="374"/>
      <c r="K213" s="374"/>
      <c r="L213" s="374"/>
      <c r="M213" s="374"/>
      <c r="N213" s="374"/>
    </row>
    <row r="214" spans="1:14">
      <c r="A214" s="380">
        <v>33</v>
      </c>
      <c r="B214" s="384" t="s">
        <v>699</v>
      </c>
      <c r="C214" s="374">
        <v>700</v>
      </c>
      <c r="D214" s="374"/>
      <c r="E214" s="374">
        <v>700</v>
      </c>
      <c r="F214" s="374"/>
      <c r="G214" s="374">
        <v>697.90499999999997</v>
      </c>
      <c r="H214" s="374"/>
      <c r="I214" s="374">
        <v>697.90499999999997</v>
      </c>
      <c r="J214" s="374"/>
      <c r="K214" s="374"/>
      <c r="L214" s="374"/>
      <c r="M214" s="374"/>
      <c r="N214" s="374"/>
    </row>
    <row r="215" spans="1:14">
      <c r="A215" s="380">
        <v>34</v>
      </c>
      <c r="B215" s="384" t="s">
        <v>700</v>
      </c>
      <c r="C215" s="374">
        <v>2000</v>
      </c>
      <c r="D215" s="374"/>
      <c r="E215" s="374">
        <v>2000</v>
      </c>
      <c r="F215" s="374"/>
      <c r="G215" s="374">
        <v>1853.1189999999999</v>
      </c>
      <c r="H215" s="374"/>
      <c r="I215" s="374">
        <v>1853.1189999999999</v>
      </c>
      <c r="J215" s="374"/>
      <c r="K215" s="374"/>
      <c r="L215" s="374"/>
      <c r="M215" s="374"/>
      <c r="N215" s="374"/>
    </row>
    <row r="216" spans="1:14">
      <c r="A216" s="380">
        <v>35</v>
      </c>
      <c r="B216" s="384" t="s">
        <v>701</v>
      </c>
      <c r="C216" s="374">
        <v>2000</v>
      </c>
      <c r="D216" s="374"/>
      <c r="E216" s="374">
        <v>2000</v>
      </c>
      <c r="F216" s="374"/>
      <c r="G216" s="374">
        <v>1853.119162</v>
      </c>
      <c r="H216" s="374"/>
      <c r="I216" s="374">
        <v>1853.119162</v>
      </c>
      <c r="J216" s="374"/>
      <c r="K216" s="374"/>
      <c r="L216" s="374"/>
      <c r="M216" s="374"/>
      <c r="N216" s="374"/>
    </row>
    <row r="217" spans="1:14">
      <c r="A217" s="380">
        <v>36</v>
      </c>
      <c r="B217" s="384" t="s">
        <v>702</v>
      </c>
      <c r="C217" s="374">
        <v>1000</v>
      </c>
      <c r="D217" s="374"/>
      <c r="E217" s="374">
        <v>1000</v>
      </c>
      <c r="F217" s="374"/>
      <c r="G217" s="374">
        <v>839.89599999999996</v>
      </c>
      <c r="H217" s="374"/>
      <c r="I217" s="374">
        <v>839.89599999999996</v>
      </c>
      <c r="J217" s="374"/>
      <c r="K217" s="374"/>
      <c r="L217" s="374"/>
      <c r="M217" s="374"/>
      <c r="N217" s="374"/>
    </row>
    <row r="218" spans="1:14">
      <c r="A218" s="380">
        <v>37</v>
      </c>
      <c r="B218" s="384" t="s">
        <v>703</v>
      </c>
      <c r="C218" s="374">
        <v>1000</v>
      </c>
      <c r="D218" s="374"/>
      <c r="E218" s="374">
        <v>1000</v>
      </c>
      <c r="F218" s="374"/>
      <c r="G218" s="374">
        <v>822.95600000000002</v>
      </c>
      <c r="H218" s="374"/>
      <c r="I218" s="374">
        <v>822.95600000000002</v>
      </c>
      <c r="J218" s="374"/>
      <c r="K218" s="374"/>
      <c r="L218" s="374"/>
      <c r="M218" s="374"/>
      <c r="N218" s="374"/>
    </row>
    <row r="219" spans="1:14">
      <c r="A219" s="380">
        <v>38</v>
      </c>
      <c r="B219" s="384" t="s">
        <v>704</v>
      </c>
      <c r="C219" s="374">
        <v>2000</v>
      </c>
      <c r="D219" s="374"/>
      <c r="E219" s="374">
        <v>2000</v>
      </c>
      <c r="F219" s="374"/>
      <c r="G219" s="374">
        <v>1946.674</v>
      </c>
      <c r="H219" s="374"/>
      <c r="I219" s="374">
        <v>1946.674</v>
      </c>
      <c r="J219" s="374"/>
      <c r="K219" s="374"/>
      <c r="L219" s="374"/>
      <c r="M219" s="374"/>
      <c r="N219" s="374"/>
    </row>
    <row r="220" spans="1:14" ht="26.25">
      <c r="A220" s="380">
        <v>39</v>
      </c>
      <c r="B220" s="384" t="s">
        <v>705</v>
      </c>
      <c r="C220" s="374">
        <v>800</v>
      </c>
      <c r="D220" s="374"/>
      <c r="E220" s="374">
        <v>800</v>
      </c>
      <c r="F220" s="374"/>
      <c r="G220" s="374">
        <v>759.44230400000004</v>
      </c>
      <c r="H220" s="374"/>
      <c r="I220" s="374">
        <v>759.44230400000004</v>
      </c>
      <c r="J220" s="374"/>
      <c r="K220" s="374"/>
      <c r="L220" s="374"/>
      <c r="M220" s="374"/>
      <c r="N220" s="374"/>
    </row>
    <row r="221" spans="1:14">
      <c r="A221" s="380">
        <v>40</v>
      </c>
      <c r="B221" s="384" t="s">
        <v>706</v>
      </c>
      <c r="C221" s="374">
        <v>740</v>
      </c>
      <c r="D221" s="374"/>
      <c r="E221" s="374">
        <v>740</v>
      </c>
      <c r="F221" s="374"/>
      <c r="G221" s="374">
        <v>704.16899999999998</v>
      </c>
      <c r="H221" s="374"/>
      <c r="I221" s="374">
        <v>704.16899999999998</v>
      </c>
      <c r="J221" s="374"/>
      <c r="K221" s="374"/>
      <c r="L221" s="374"/>
      <c r="M221" s="374"/>
      <c r="N221" s="374"/>
    </row>
    <row r="222" spans="1:14">
      <c r="A222" s="380">
        <v>41</v>
      </c>
      <c r="B222" s="384" t="s">
        <v>707</v>
      </c>
      <c r="C222" s="374">
        <v>2212</v>
      </c>
      <c r="D222" s="374"/>
      <c r="E222" s="374">
        <v>2212</v>
      </c>
      <c r="F222" s="374"/>
      <c r="G222" s="374">
        <v>2022.501</v>
      </c>
      <c r="H222" s="374"/>
      <c r="I222" s="374">
        <v>2022.501</v>
      </c>
      <c r="J222" s="374"/>
      <c r="K222" s="374"/>
      <c r="L222" s="374"/>
      <c r="M222" s="374"/>
      <c r="N222" s="374"/>
    </row>
    <row r="223" spans="1:14">
      <c r="A223" s="380">
        <v>42</v>
      </c>
      <c r="B223" s="384" t="s">
        <v>708</v>
      </c>
      <c r="C223" s="374">
        <v>1750</v>
      </c>
      <c r="D223" s="374"/>
      <c r="E223" s="374">
        <v>1750</v>
      </c>
      <c r="F223" s="374"/>
      <c r="G223" s="374">
        <v>1706.104</v>
      </c>
      <c r="H223" s="374"/>
      <c r="I223" s="374">
        <v>1706.104</v>
      </c>
      <c r="J223" s="374"/>
      <c r="K223" s="374"/>
      <c r="L223" s="374"/>
      <c r="M223" s="374"/>
      <c r="N223" s="374"/>
    </row>
    <row r="224" spans="1:14">
      <c r="A224" s="380">
        <v>43</v>
      </c>
      <c r="B224" s="384" t="s">
        <v>709</v>
      </c>
      <c r="C224" s="374">
        <v>800</v>
      </c>
      <c r="D224" s="374"/>
      <c r="E224" s="374">
        <v>800</v>
      </c>
      <c r="F224" s="374"/>
      <c r="G224" s="374">
        <v>795.23099999999999</v>
      </c>
      <c r="H224" s="374"/>
      <c r="I224" s="374">
        <v>795.23099999999999</v>
      </c>
      <c r="J224" s="374"/>
      <c r="K224" s="374"/>
      <c r="L224" s="374"/>
      <c r="M224" s="374"/>
      <c r="N224" s="374"/>
    </row>
    <row r="225" spans="1:14">
      <c r="A225" s="380">
        <v>44</v>
      </c>
      <c r="B225" s="384" t="s">
        <v>710</v>
      </c>
      <c r="C225" s="374">
        <v>800</v>
      </c>
      <c r="D225" s="374"/>
      <c r="E225" s="374">
        <v>800</v>
      </c>
      <c r="F225" s="374"/>
      <c r="G225" s="374">
        <v>800</v>
      </c>
      <c r="H225" s="374"/>
      <c r="I225" s="374">
        <v>800</v>
      </c>
      <c r="J225" s="374"/>
      <c r="K225" s="374"/>
      <c r="L225" s="374"/>
      <c r="M225" s="374"/>
      <c r="N225" s="374"/>
    </row>
    <row r="226" spans="1:14">
      <c r="A226" s="380">
        <v>45</v>
      </c>
      <c r="B226" s="384" t="s">
        <v>711</v>
      </c>
      <c r="C226" s="374">
        <v>1310</v>
      </c>
      <c r="D226" s="374"/>
      <c r="E226" s="374">
        <v>1310</v>
      </c>
      <c r="F226" s="374"/>
      <c r="G226" s="374">
        <v>202.619</v>
      </c>
      <c r="H226" s="374"/>
      <c r="I226" s="374">
        <v>202.619</v>
      </c>
      <c r="J226" s="374"/>
      <c r="K226" s="374"/>
      <c r="L226" s="374"/>
      <c r="M226" s="374"/>
      <c r="N226" s="374"/>
    </row>
    <row r="227" spans="1:14">
      <c r="A227" s="380" t="s">
        <v>349</v>
      </c>
      <c r="B227" s="386" t="s">
        <v>463</v>
      </c>
      <c r="C227" s="366">
        <v>21273.883999999998</v>
      </c>
      <c r="D227" s="374"/>
      <c r="E227" s="366">
        <v>21273.883999999998</v>
      </c>
      <c r="F227" s="374"/>
      <c r="G227" s="366">
        <v>18454.815251</v>
      </c>
      <c r="H227" s="374"/>
      <c r="I227" s="366">
        <v>18454.815251</v>
      </c>
      <c r="J227" s="374"/>
      <c r="K227" s="374"/>
      <c r="L227" s="374"/>
      <c r="M227" s="374"/>
      <c r="N227" s="374"/>
    </row>
    <row r="228" spans="1:14">
      <c r="A228" s="372">
        <v>1</v>
      </c>
      <c r="B228" s="384" t="s">
        <v>627</v>
      </c>
      <c r="C228" s="374">
        <v>5516.7330000000002</v>
      </c>
      <c r="D228" s="374"/>
      <c r="E228" s="374">
        <v>5516.7330000000002</v>
      </c>
      <c r="F228" s="374"/>
      <c r="G228" s="374">
        <v>5493.2330000000002</v>
      </c>
      <c r="H228" s="374"/>
      <c r="I228" s="374">
        <v>5493.2330000000002</v>
      </c>
      <c r="J228" s="374"/>
      <c r="K228" s="374"/>
      <c r="L228" s="374"/>
      <c r="M228" s="374"/>
      <c r="N228" s="374"/>
    </row>
    <row r="229" spans="1:14" ht="26.25">
      <c r="A229" s="372">
        <v>2</v>
      </c>
      <c r="B229" s="384" t="s">
        <v>628</v>
      </c>
      <c r="C229" s="374">
        <v>1929.547</v>
      </c>
      <c r="D229" s="374"/>
      <c r="E229" s="374">
        <v>1929.547</v>
      </c>
      <c r="F229" s="374"/>
      <c r="G229" s="374">
        <v>1929.5450000000001</v>
      </c>
      <c r="H229" s="374"/>
      <c r="I229" s="374">
        <v>1929.5450000000001</v>
      </c>
      <c r="J229" s="374"/>
      <c r="K229" s="374"/>
      <c r="L229" s="374"/>
      <c r="M229" s="374"/>
      <c r="N229" s="374"/>
    </row>
    <row r="230" spans="1:14">
      <c r="A230" s="372">
        <v>3</v>
      </c>
      <c r="B230" s="384" t="s">
        <v>629</v>
      </c>
      <c r="C230" s="374">
        <v>5107.6589999999997</v>
      </c>
      <c r="D230" s="374"/>
      <c r="E230" s="374">
        <v>5107.6589999999997</v>
      </c>
      <c r="F230" s="374"/>
      <c r="G230" s="374">
        <v>5013.7290000000003</v>
      </c>
      <c r="H230" s="374"/>
      <c r="I230" s="374">
        <v>5013.7290000000003</v>
      </c>
      <c r="J230" s="374"/>
      <c r="K230" s="374"/>
      <c r="L230" s="374"/>
      <c r="M230" s="374"/>
      <c r="N230" s="374"/>
    </row>
    <row r="231" spans="1:14" ht="26.25">
      <c r="A231" s="372">
        <v>4</v>
      </c>
      <c r="B231" s="384" t="s">
        <v>630</v>
      </c>
      <c r="C231" s="374">
        <v>882.30600000000004</v>
      </c>
      <c r="D231" s="374"/>
      <c r="E231" s="374">
        <v>882.30600000000004</v>
      </c>
      <c r="F231" s="374"/>
      <c r="G231" s="374">
        <v>882.30600000000004</v>
      </c>
      <c r="H231" s="374"/>
      <c r="I231" s="374">
        <v>882.30600000000004</v>
      </c>
      <c r="J231" s="374"/>
      <c r="K231" s="374"/>
      <c r="L231" s="374"/>
      <c r="M231" s="374"/>
      <c r="N231" s="374"/>
    </row>
    <row r="232" spans="1:14" ht="26.25">
      <c r="A232" s="372">
        <v>5</v>
      </c>
      <c r="B232" s="384" t="s">
        <v>631</v>
      </c>
      <c r="C232" s="374">
        <v>900.78599999999994</v>
      </c>
      <c r="D232" s="374"/>
      <c r="E232" s="374">
        <v>900.78599999999994</v>
      </c>
      <c r="F232" s="374"/>
      <c r="G232" s="374">
        <v>900.78599999999994</v>
      </c>
      <c r="H232" s="374"/>
      <c r="I232" s="374">
        <v>900.78599999999994</v>
      </c>
      <c r="J232" s="374"/>
      <c r="K232" s="374"/>
      <c r="L232" s="374"/>
      <c r="M232" s="374"/>
      <c r="N232" s="374"/>
    </row>
    <row r="233" spans="1:14" ht="26.25">
      <c r="A233" s="372">
        <v>6</v>
      </c>
      <c r="B233" s="384" t="s">
        <v>632</v>
      </c>
      <c r="C233" s="374">
        <v>1406.328</v>
      </c>
      <c r="D233" s="374"/>
      <c r="E233" s="374">
        <v>1406.328</v>
      </c>
      <c r="F233" s="374"/>
      <c r="G233" s="374">
        <v>1406.328</v>
      </c>
      <c r="H233" s="374"/>
      <c r="I233" s="374">
        <v>1406.328</v>
      </c>
      <c r="J233" s="374"/>
      <c r="K233" s="374"/>
      <c r="L233" s="374"/>
      <c r="M233" s="374"/>
      <c r="N233" s="374"/>
    </row>
    <row r="234" spans="1:14">
      <c r="A234" s="372">
        <v>7</v>
      </c>
      <c r="B234" s="384" t="s">
        <v>633</v>
      </c>
      <c r="C234" s="374">
        <v>929.52499999999998</v>
      </c>
      <c r="D234" s="374"/>
      <c r="E234" s="374">
        <v>929.52499999999998</v>
      </c>
      <c r="F234" s="374"/>
      <c r="G234" s="374">
        <v>929.52499999999998</v>
      </c>
      <c r="H234" s="374"/>
      <c r="I234" s="374">
        <v>929.52499999999998</v>
      </c>
      <c r="J234" s="374"/>
      <c r="K234" s="374"/>
      <c r="L234" s="374"/>
      <c r="M234" s="374"/>
      <c r="N234" s="374"/>
    </row>
    <row r="235" spans="1:14" ht="26.25">
      <c r="A235" s="372">
        <v>8</v>
      </c>
      <c r="B235" s="384" t="s">
        <v>634</v>
      </c>
      <c r="C235" s="374">
        <v>1301</v>
      </c>
      <c r="D235" s="374"/>
      <c r="E235" s="374">
        <v>1301</v>
      </c>
      <c r="F235" s="374"/>
      <c r="G235" s="374">
        <v>479.88401599999997</v>
      </c>
      <c r="H235" s="374"/>
      <c r="I235" s="374">
        <v>479.88401599999997</v>
      </c>
      <c r="J235" s="374"/>
      <c r="K235" s="374"/>
      <c r="L235" s="374"/>
      <c r="M235" s="374"/>
      <c r="N235" s="374"/>
    </row>
    <row r="236" spans="1:14" ht="26.25">
      <c r="A236" s="372">
        <v>9</v>
      </c>
      <c r="B236" s="384" t="s">
        <v>635</v>
      </c>
      <c r="C236" s="374">
        <v>1800</v>
      </c>
      <c r="D236" s="374"/>
      <c r="E236" s="374">
        <v>1800</v>
      </c>
      <c r="F236" s="374"/>
      <c r="G236" s="374">
        <v>856.35979499999996</v>
      </c>
      <c r="H236" s="374"/>
      <c r="I236" s="374">
        <v>856.35979499999996</v>
      </c>
      <c r="J236" s="374"/>
      <c r="K236" s="374"/>
      <c r="L236" s="374"/>
      <c r="M236" s="374"/>
      <c r="N236" s="374"/>
    </row>
    <row r="237" spans="1:14" ht="26.25">
      <c r="A237" s="372">
        <v>10</v>
      </c>
      <c r="B237" s="384" t="s">
        <v>636</v>
      </c>
      <c r="C237" s="374">
        <v>1500</v>
      </c>
      <c r="D237" s="374"/>
      <c r="E237" s="374">
        <v>1500</v>
      </c>
      <c r="F237" s="374"/>
      <c r="G237" s="374">
        <v>563.11944000000005</v>
      </c>
      <c r="H237" s="374"/>
      <c r="I237" s="374">
        <v>563.11944000000005</v>
      </c>
      <c r="J237" s="374"/>
      <c r="K237" s="374"/>
      <c r="L237" s="374"/>
      <c r="M237" s="374"/>
      <c r="N237" s="374"/>
    </row>
    <row r="238" spans="1:14" ht="25.5">
      <c r="A238" s="380" t="s">
        <v>349</v>
      </c>
      <c r="B238" s="386" t="s">
        <v>464</v>
      </c>
      <c r="C238" s="374">
        <v>4904.9071889999996</v>
      </c>
      <c r="D238" s="374"/>
      <c r="E238" s="374">
        <v>4904.9071889999996</v>
      </c>
      <c r="F238" s="374"/>
      <c r="G238" s="366">
        <v>3313.2128680000001</v>
      </c>
      <c r="H238" s="374"/>
      <c r="I238" s="366">
        <v>3313.2128680000001</v>
      </c>
      <c r="J238" s="374"/>
      <c r="K238" s="374"/>
      <c r="L238" s="374"/>
      <c r="M238" s="374"/>
      <c r="N238" s="374"/>
    </row>
    <row r="239" spans="1:14" ht="26.25">
      <c r="A239" s="380">
        <v>1</v>
      </c>
      <c r="B239" s="384" t="s">
        <v>637</v>
      </c>
      <c r="C239" s="374">
        <v>3.3616459999999999</v>
      </c>
      <c r="D239" s="374"/>
      <c r="E239" s="374">
        <v>3.3616459999999999</v>
      </c>
      <c r="F239" s="374"/>
      <c r="G239" s="366">
        <v>0</v>
      </c>
      <c r="H239" s="374"/>
      <c r="I239" s="366">
        <v>0</v>
      </c>
      <c r="J239" s="374"/>
      <c r="K239" s="374"/>
      <c r="L239" s="374"/>
      <c r="M239" s="374"/>
      <c r="N239" s="374"/>
    </row>
    <row r="240" spans="1:14" ht="26.25">
      <c r="A240" s="380">
        <v>2</v>
      </c>
      <c r="B240" s="384" t="s">
        <v>638</v>
      </c>
      <c r="C240" s="374">
        <v>3.4499019999999998</v>
      </c>
      <c r="D240" s="374"/>
      <c r="E240" s="374">
        <v>3.4499019999999998</v>
      </c>
      <c r="F240" s="374"/>
      <c r="G240" s="366">
        <v>0</v>
      </c>
      <c r="H240" s="374"/>
      <c r="I240" s="366">
        <v>0</v>
      </c>
      <c r="J240" s="374"/>
      <c r="K240" s="374"/>
      <c r="L240" s="374"/>
      <c r="M240" s="374"/>
      <c r="N240" s="374"/>
    </row>
    <row r="241" spans="1:14" ht="26.25">
      <c r="A241" s="380">
        <v>3</v>
      </c>
      <c r="B241" s="384" t="s">
        <v>639</v>
      </c>
      <c r="C241" s="374">
        <v>3.327826</v>
      </c>
      <c r="D241" s="374"/>
      <c r="E241" s="374">
        <v>3.327826</v>
      </c>
      <c r="F241" s="374"/>
      <c r="G241" s="366">
        <v>0</v>
      </c>
      <c r="H241" s="374"/>
      <c r="I241" s="366">
        <v>0</v>
      </c>
      <c r="J241" s="374"/>
      <c r="K241" s="374"/>
      <c r="L241" s="374"/>
      <c r="M241" s="374"/>
      <c r="N241" s="374"/>
    </row>
    <row r="242" spans="1:14" ht="26.25">
      <c r="A242" s="380">
        <v>4</v>
      </c>
      <c r="B242" s="384" t="s">
        <v>640</v>
      </c>
      <c r="C242" s="374">
        <v>3.3940000000000001</v>
      </c>
      <c r="D242" s="374"/>
      <c r="E242" s="374">
        <v>3.3940000000000001</v>
      </c>
      <c r="F242" s="374"/>
      <c r="G242" s="366">
        <v>0</v>
      </c>
      <c r="H242" s="374"/>
      <c r="I242" s="366">
        <v>0</v>
      </c>
      <c r="J242" s="374"/>
      <c r="K242" s="374"/>
      <c r="L242" s="374"/>
      <c r="M242" s="374"/>
      <c r="N242" s="374"/>
    </row>
    <row r="243" spans="1:14" ht="26.25">
      <c r="A243" s="380">
        <v>5</v>
      </c>
      <c r="B243" s="384" t="s">
        <v>641</v>
      </c>
      <c r="C243" s="374">
        <v>2.4886970000000002</v>
      </c>
      <c r="D243" s="374"/>
      <c r="E243" s="374">
        <v>2.4886970000000002</v>
      </c>
      <c r="F243" s="374"/>
      <c r="G243" s="366">
        <v>0</v>
      </c>
      <c r="H243" s="374"/>
      <c r="I243" s="366">
        <v>0</v>
      </c>
      <c r="J243" s="374"/>
      <c r="K243" s="374"/>
      <c r="L243" s="374"/>
      <c r="M243" s="374"/>
      <c r="N243" s="374"/>
    </row>
    <row r="244" spans="1:14" ht="26.25">
      <c r="A244" s="380">
        <v>6</v>
      </c>
      <c r="B244" s="384" t="s">
        <v>642</v>
      </c>
      <c r="C244" s="374">
        <v>2.9127830000000001</v>
      </c>
      <c r="D244" s="374"/>
      <c r="E244" s="374">
        <v>2.9127830000000001</v>
      </c>
      <c r="F244" s="374"/>
      <c r="G244" s="366">
        <v>0</v>
      </c>
      <c r="H244" s="374"/>
      <c r="I244" s="366">
        <v>0</v>
      </c>
      <c r="J244" s="374"/>
      <c r="K244" s="374"/>
      <c r="L244" s="374"/>
      <c r="M244" s="374"/>
      <c r="N244" s="374"/>
    </row>
    <row r="245" spans="1:14" ht="26.25">
      <c r="A245" s="380">
        <v>7</v>
      </c>
      <c r="B245" s="384" t="s">
        <v>643</v>
      </c>
      <c r="C245" s="374">
        <v>3.0465870000000002</v>
      </c>
      <c r="D245" s="374"/>
      <c r="E245" s="374">
        <v>3.0465870000000002</v>
      </c>
      <c r="F245" s="374"/>
      <c r="G245" s="366">
        <v>0</v>
      </c>
      <c r="H245" s="374"/>
      <c r="I245" s="366">
        <v>0</v>
      </c>
      <c r="J245" s="374"/>
      <c r="K245" s="374"/>
      <c r="L245" s="374"/>
      <c r="M245" s="374"/>
      <c r="N245" s="374"/>
    </row>
    <row r="246" spans="1:14" ht="26.25">
      <c r="A246" s="380">
        <v>8</v>
      </c>
      <c r="B246" s="384" t="s">
        <v>644</v>
      </c>
      <c r="C246" s="374">
        <v>2.513414</v>
      </c>
      <c r="D246" s="374"/>
      <c r="E246" s="374">
        <v>2.513414</v>
      </c>
      <c r="F246" s="374"/>
      <c r="G246" s="366">
        <v>0</v>
      </c>
      <c r="H246" s="374"/>
      <c r="I246" s="366">
        <v>0</v>
      </c>
      <c r="J246" s="374"/>
      <c r="K246" s="374"/>
      <c r="L246" s="374"/>
      <c r="M246" s="374"/>
      <c r="N246" s="374"/>
    </row>
    <row r="247" spans="1:14" ht="26.25">
      <c r="A247" s="380">
        <v>9</v>
      </c>
      <c r="B247" s="384" t="s">
        <v>645</v>
      </c>
      <c r="C247" s="374">
        <v>3.4002720000000002</v>
      </c>
      <c r="D247" s="374"/>
      <c r="E247" s="374">
        <v>3.4002720000000002</v>
      </c>
      <c r="F247" s="374"/>
      <c r="G247" s="366">
        <v>0</v>
      </c>
      <c r="H247" s="374"/>
      <c r="I247" s="366">
        <v>0</v>
      </c>
      <c r="J247" s="374"/>
      <c r="K247" s="374"/>
      <c r="L247" s="374"/>
      <c r="M247" s="374"/>
      <c r="N247" s="374"/>
    </row>
    <row r="248" spans="1:14" ht="26.25">
      <c r="A248" s="380">
        <v>10</v>
      </c>
      <c r="B248" s="384" t="s">
        <v>646</v>
      </c>
      <c r="C248" s="374">
        <v>3.3940000000000001</v>
      </c>
      <c r="D248" s="374"/>
      <c r="E248" s="374">
        <v>3.3940000000000001</v>
      </c>
      <c r="F248" s="374"/>
      <c r="G248" s="366">
        <v>0</v>
      </c>
      <c r="H248" s="374"/>
      <c r="I248" s="366">
        <v>0</v>
      </c>
      <c r="J248" s="374"/>
      <c r="K248" s="374"/>
      <c r="L248" s="374"/>
      <c r="M248" s="374"/>
      <c r="N248" s="374"/>
    </row>
    <row r="249" spans="1:14" ht="26.25">
      <c r="A249" s="380">
        <v>11</v>
      </c>
      <c r="B249" s="384" t="s">
        <v>647</v>
      </c>
      <c r="C249" s="374">
        <v>2.8273869999999999</v>
      </c>
      <c r="D249" s="374"/>
      <c r="E249" s="374">
        <v>2.8273869999999999</v>
      </c>
      <c r="F249" s="374"/>
      <c r="G249" s="366">
        <v>0</v>
      </c>
      <c r="H249" s="374"/>
      <c r="I249" s="366">
        <v>0</v>
      </c>
      <c r="J249" s="374"/>
      <c r="K249" s="374"/>
      <c r="L249" s="374"/>
      <c r="M249" s="374"/>
      <c r="N249" s="374"/>
    </row>
    <row r="250" spans="1:14" ht="26.25">
      <c r="A250" s="380">
        <v>12</v>
      </c>
      <c r="B250" s="385" t="s">
        <v>648</v>
      </c>
      <c r="C250" s="374">
        <v>3.4941930000000001</v>
      </c>
      <c r="D250" s="374"/>
      <c r="E250" s="374">
        <v>3.4941930000000001</v>
      </c>
      <c r="F250" s="374"/>
      <c r="G250" s="366">
        <v>0</v>
      </c>
      <c r="H250" s="374"/>
      <c r="I250" s="366">
        <v>0</v>
      </c>
      <c r="J250" s="374"/>
      <c r="K250" s="374"/>
      <c r="L250" s="374"/>
      <c r="M250" s="374"/>
      <c r="N250" s="374"/>
    </row>
    <row r="251" spans="1:14" ht="26.25">
      <c r="A251" s="380">
        <v>13</v>
      </c>
      <c r="B251" s="384" t="s">
        <v>649</v>
      </c>
      <c r="C251" s="374">
        <v>3.935702</v>
      </c>
      <c r="D251" s="374"/>
      <c r="E251" s="374">
        <v>3.935702</v>
      </c>
      <c r="F251" s="374"/>
      <c r="G251" s="366">
        <v>0</v>
      </c>
      <c r="H251" s="374"/>
      <c r="I251" s="366">
        <v>0</v>
      </c>
      <c r="J251" s="374"/>
      <c r="K251" s="374"/>
      <c r="L251" s="374"/>
      <c r="M251" s="374"/>
      <c r="N251" s="374"/>
    </row>
    <row r="252" spans="1:14" ht="26.25">
      <c r="A252" s="380">
        <v>14</v>
      </c>
      <c r="B252" s="384" t="s">
        <v>650</v>
      </c>
      <c r="C252" s="374">
        <v>3.27406</v>
      </c>
      <c r="D252" s="374"/>
      <c r="E252" s="374">
        <v>3.27406</v>
      </c>
      <c r="F252" s="374"/>
      <c r="G252" s="366">
        <v>0</v>
      </c>
      <c r="H252" s="374"/>
      <c r="I252" s="366">
        <v>0</v>
      </c>
      <c r="J252" s="374"/>
      <c r="K252" s="374"/>
      <c r="L252" s="374"/>
      <c r="M252" s="374"/>
      <c r="N252" s="374"/>
    </row>
    <row r="253" spans="1:14" ht="26.25">
      <c r="A253" s="380">
        <v>15</v>
      </c>
      <c r="B253" s="384" t="s">
        <v>651</v>
      </c>
      <c r="C253" s="374">
        <v>3.4329200000000002</v>
      </c>
      <c r="D253" s="374"/>
      <c r="E253" s="374">
        <v>3.4329200000000002</v>
      </c>
      <c r="F253" s="374"/>
      <c r="G253" s="366">
        <v>0</v>
      </c>
      <c r="H253" s="374"/>
      <c r="I253" s="366">
        <v>0</v>
      </c>
      <c r="J253" s="374"/>
      <c r="K253" s="374"/>
      <c r="L253" s="374"/>
      <c r="M253" s="374"/>
      <c r="N253" s="374"/>
    </row>
    <row r="254" spans="1:14" ht="26.25">
      <c r="A254" s="388">
        <v>16</v>
      </c>
      <c r="B254" s="387" t="s">
        <v>652</v>
      </c>
      <c r="C254" s="381">
        <v>4856.6538</v>
      </c>
      <c r="D254" s="381"/>
      <c r="E254" s="381">
        <v>4856.6538</v>
      </c>
      <c r="F254" s="381"/>
      <c r="G254" s="381">
        <v>3313.2128680000001</v>
      </c>
      <c r="H254" s="381"/>
      <c r="I254" s="381">
        <v>3313.2128680000001</v>
      </c>
      <c r="J254" s="381"/>
      <c r="K254" s="381"/>
      <c r="L254" s="381"/>
      <c r="M254" s="381"/>
      <c r="N254" s="381"/>
    </row>
  </sheetData>
  <mergeCells count="15">
    <mergeCell ref="A1:B1"/>
    <mergeCell ref="K6:N8"/>
    <mergeCell ref="C9:C11"/>
    <mergeCell ref="A3:N3"/>
    <mergeCell ref="L5:N5"/>
    <mergeCell ref="A6:A11"/>
    <mergeCell ref="B6:B11"/>
    <mergeCell ref="A4:N4"/>
    <mergeCell ref="D9:F10"/>
    <mergeCell ref="G9:G11"/>
    <mergeCell ref="H9:J10"/>
    <mergeCell ref="K9:K11"/>
    <mergeCell ref="L9:N10"/>
    <mergeCell ref="C6:F8"/>
    <mergeCell ref="G6:J8"/>
  </mergeCells>
  <phoneticPr fontId="44" type="noConversion"/>
  <pageMargins left="0.55000000000000004" right="0.15748031496062992" top="0.47244094488188981" bottom="0.39370078740157483" header="0.31496062992125984" footer="0.31496062992125984"/>
  <pageSetup scale="75"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sheetPr>
  <dimension ref="A1:J81"/>
  <sheetViews>
    <sheetView topLeftCell="A7" workbookViewId="0">
      <selection activeCell="B11" sqref="B11"/>
    </sheetView>
  </sheetViews>
  <sheetFormatPr defaultColWidth="11.19921875" defaultRowHeight="15.4"/>
  <cols>
    <col min="1" max="1" width="7.796875" style="37" customWidth="1"/>
    <col min="2" max="2" width="51.265625" style="37" customWidth="1"/>
    <col min="3" max="5" width="11.1328125" style="37" customWidth="1"/>
    <col min="6" max="255" width="11.19921875" style="37"/>
    <col min="256" max="256" width="7.796875" style="37" customWidth="1"/>
    <col min="257" max="257" width="53.53125" style="37" customWidth="1"/>
    <col min="258" max="258" width="20.53125" style="37" customWidth="1"/>
    <col min="259" max="259" width="16.796875" style="37" customWidth="1"/>
    <col min="260" max="260" width="15.6640625" style="37" customWidth="1"/>
    <col min="261" max="511" width="11.19921875" style="37"/>
    <col min="512" max="512" width="7.796875" style="37" customWidth="1"/>
    <col min="513" max="513" width="53.53125" style="37" customWidth="1"/>
    <col min="514" max="514" width="20.53125" style="37" customWidth="1"/>
    <col min="515" max="515" width="16.796875" style="37" customWidth="1"/>
    <col min="516" max="516" width="15.6640625" style="37" customWidth="1"/>
    <col min="517" max="767" width="11.19921875" style="37"/>
    <col min="768" max="768" width="7.796875" style="37" customWidth="1"/>
    <col min="769" max="769" width="53.53125" style="37" customWidth="1"/>
    <col min="770" max="770" width="20.53125" style="37" customWidth="1"/>
    <col min="771" max="771" width="16.796875" style="37" customWidth="1"/>
    <col min="772" max="772" width="15.6640625" style="37" customWidth="1"/>
    <col min="773" max="1023" width="11.19921875" style="37"/>
    <col min="1024" max="1024" width="7.796875" style="37" customWidth="1"/>
    <col min="1025" max="1025" width="53.53125" style="37" customWidth="1"/>
    <col min="1026" max="1026" width="20.53125" style="37" customWidth="1"/>
    <col min="1027" max="1027" width="16.796875" style="37" customWidth="1"/>
    <col min="1028" max="1028" width="15.6640625" style="37" customWidth="1"/>
    <col min="1029" max="1279" width="11.19921875" style="37"/>
    <col min="1280" max="1280" width="7.796875" style="37" customWidth="1"/>
    <col min="1281" max="1281" width="53.53125" style="37" customWidth="1"/>
    <col min="1282" max="1282" width="20.53125" style="37" customWidth="1"/>
    <col min="1283" max="1283" width="16.796875" style="37" customWidth="1"/>
    <col min="1284" max="1284" width="15.6640625" style="37" customWidth="1"/>
    <col min="1285" max="1535" width="11.19921875" style="37"/>
    <col min="1536" max="1536" width="7.796875" style="37" customWidth="1"/>
    <col min="1537" max="1537" width="53.53125" style="37" customWidth="1"/>
    <col min="1538" max="1538" width="20.53125" style="37" customWidth="1"/>
    <col min="1539" max="1539" width="16.796875" style="37" customWidth="1"/>
    <col min="1540" max="1540" width="15.6640625" style="37" customWidth="1"/>
    <col min="1541" max="1791" width="11.19921875" style="37"/>
    <col min="1792" max="1792" width="7.796875" style="37" customWidth="1"/>
    <col min="1793" max="1793" width="53.53125" style="37" customWidth="1"/>
    <col min="1794" max="1794" width="20.53125" style="37" customWidth="1"/>
    <col min="1795" max="1795" width="16.796875" style="37" customWidth="1"/>
    <col min="1796" max="1796" width="15.6640625" style="37" customWidth="1"/>
    <col min="1797" max="2047" width="11.19921875" style="37"/>
    <col min="2048" max="2048" width="7.796875" style="37" customWidth="1"/>
    <col min="2049" max="2049" width="53.53125" style="37" customWidth="1"/>
    <col min="2050" max="2050" width="20.53125" style="37" customWidth="1"/>
    <col min="2051" max="2051" width="16.796875" style="37" customWidth="1"/>
    <col min="2052" max="2052" width="15.6640625" style="37" customWidth="1"/>
    <col min="2053" max="2303" width="11.19921875" style="37"/>
    <col min="2304" max="2304" width="7.796875" style="37" customWidth="1"/>
    <col min="2305" max="2305" width="53.53125" style="37" customWidth="1"/>
    <col min="2306" max="2306" width="20.53125" style="37" customWidth="1"/>
    <col min="2307" max="2307" width="16.796875" style="37" customWidth="1"/>
    <col min="2308" max="2308" width="15.6640625" style="37" customWidth="1"/>
    <col min="2309" max="2559" width="11.19921875" style="37"/>
    <col min="2560" max="2560" width="7.796875" style="37" customWidth="1"/>
    <col min="2561" max="2561" width="53.53125" style="37" customWidth="1"/>
    <col min="2562" max="2562" width="20.53125" style="37" customWidth="1"/>
    <col min="2563" max="2563" width="16.796875" style="37" customWidth="1"/>
    <col min="2564" max="2564" width="15.6640625" style="37" customWidth="1"/>
    <col min="2565" max="2815" width="11.19921875" style="37"/>
    <col min="2816" max="2816" width="7.796875" style="37" customWidth="1"/>
    <col min="2817" max="2817" width="53.53125" style="37" customWidth="1"/>
    <col min="2818" max="2818" width="20.53125" style="37" customWidth="1"/>
    <col min="2819" max="2819" width="16.796875" style="37" customWidth="1"/>
    <col min="2820" max="2820" width="15.6640625" style="37" customWidth="1"/>
    <col min="2821" max="3071" width="11.19921875" style="37"/>
    <col min="3072" max="3072" width="7.796875" style="37" customWidth="1"/>
    <col min="3073" max="3073" width="53.53125" style="37" customWidth="1"/>
    <col min="3074" max="3074" width="20.53125" style="37" customWidth="1"/>
    <col min="3075" max="3075" width="16.796875" style="37" customWidth="1"/>
    <col min="3076" max="3076" width="15.6640625" style="37" customWidth="1"/>
    <col min="3077" max="3327" width="11.19921875" style="37"/>
    <col min="3328" max="3328" width="7.796875" style="37" customWidth="1"/>
    <col min="3329" max="3329" width="53.53125" style="37" customWidth="1"/>
    <col min="3330" max="3330" width="20.53125" style="37" customWidth="1"/>
    <col min="3331" max="3331" width="16.796875" style="37" customWidth="1"/>
    <col min="3332" max="3332" width="15.6640625" style="37" customWidth="1"/>
    <col min="3333" max="3583" width="11.19921875" style="37"/>
    <col min="3584" max="3584" width="7.796875" style="37" customWidth="1"/>
    <col min="3585" max="3585" width="53.53125" style="37" customWidth="1"/>
    <col min="3586" max="3586" width="20.53125" style="37" customWidth="1"/>
    <col min="3587" max="3587" width="16.796875" style="37" customWidth="1"/>
    <col min="3588" max="3588" width="15.6640625" style="37" customWidth="1"/>
    <col min="3589" max="3839" width="11.19921875" style="37"/>
    <col min="3840" max="3840" width="7.796875" style="37" customWidth="1"/>
    <col min="3841" max="3841" width="53.53125" style="37" customWidth="1"/>
    <col min="3842" max="3842" width="20.53125" style="37" customWidth="1"/>
    <col min="3843" max="3843" width="16.796875" style="37" customWidth="1"/>
    <col min="3844" max="3844" width="15.6640625" style="37" customWidth="1"/>
    <col min="3845" max="4095" width="11.19921875" style="37"/>
    <col min="4096" max="4096" width="7.796875" style="37" customWidth="1"/>
    <col min="4097" max="4097" width="53.53125" style="37" customWidth="1"/>
    <col min="4098" max="4098" width="20.53125" style="37" customWidth="1"/>
    <col min="4099" max="4099" width="16.796875" style="37" customWidth="1"/>
    <col min="4100" max="4100" width="15.6640625" style="37" customWidth="1"/>
    <col min="4101" max="4351" width="11.19921875" style="37"/>
    <col min="4352" max="4352" width="7.796875" style="37" customWidth="1"/>
    <col min="4353" max="4353" width="53.53125" style="37" customWidth="1"/>
    <col min="4354" max="4354" width="20.53125" style="37" customWidth="1"/>
    <col min="4355" max="4355" width="16.796875" style="37" customWidth="1"/>
    <col min="4356" max="4356" width="15.6640625" style="37" customWidth="1"/>
    <col min="4357" max="4607" width="11.19921875" style="37"/>
    <col min="4608" max="4608" width="7.796875" style="37" customWidth="1"/>
    <col min="4609" max="4609" width="53.53125" style="37" customWidth="1"/>
    <col min="4610" max="4610" width="20.53125" style="37" customWidth="1"/>
    <col min="4611" max="4611" width="16.796875" style="37" customWidth="1"/>
    <col min="4612" max="4612" width="15.6640625" style="37" customWidth="1"/>
    <col min="4613" max="4863" width="11.19921875" style="37"/>
    <col min="4864" max="4864" width="7.796875" style="37" customWidth="1"/>
    <col min="4865" max="4865" width="53.53125" style="37" customWidth="1"/>
    <col min="4866" max="4866" width="20.53125" style="37" customWidth="1"/>
    <col min="4867" max="4867" width="16.796875" style="37" customWidth="1"/>
    <col min="4868" max="4868" width="15.6640625" style="37" customWidth="1"/>
    <col min="4869" max="5119" width="11.19921875" style="37"/>
    <col min="5120" max="5120" width="7.796875" style="37" customWidth="1"/>
    <col min="5121" max="5121" width="53.53125" style="37" customWidth="1"/>
    <col min="5122" max="5122" width="20.53125" style="37" customWidth="1"/>
    <col min="5123" max="5123" width="16.796875" style="37" customWidth="1"/>
    <col min="5124" max="5124" width="15.6640625" style="37" customWidth="1"/>
    <col min="5125" max="5375" width="11.19921875" style="37"/>
    <col min="5376" max="5376" width="7.796875" style="37" customWidth="1"/>
    <col min="5377" max="5377" width="53.53125" style="37" customWidth="1"/>
    <col min="5378" max="5378" width="20.53125" style="37" customWidth="1"/>
    <col min="5379" max="5379" width="16.796875" style="37" customWidth="1"/>
    <col min="5380" max="5380" width="15.6640625" style="37" customWidth="1"/>
    <col min="5381" max="5631" width="11.19921875" style="37"/>
    <col min="5632" max="5632" width="7.796875" style="37" customWidth="1"/>
    <col min="5633" max="5633" width="53.53125" style="37" customWidth="1"/>
    <col min="5634" max="5634" width="20.53125" style="37" customWidth="1"/>
    <col min="5635" max="5635" width="16.796875" style="37" customWidth="1"/>
    <col min="5636" max="5636" width="15.6640625" style="37" customWidth="1"/>
    <col min="5637" max="5887" width="11.19921875" style="37"/>
    <col min="5888" max="5888" width="7.796875" style="37" customWidth="1"/>
    <col min="5889" max="5889" width="53.53125" style="37" customWidth="1"/>
    <col min="5890" max="5890" width="20.53125" style="37" customWidth="1"/>
    <col min="5891" max="5891" width="16.796875" style="37" customWidth="1"/>
    <col min="5892" max="5892" width="15.6640625" style="37" customWidth="1"/>
    <col min="5893" max="6143" width="11.19921875" style="37"/>
    <col min="6144" max="6144" width="7.796875" style="37" customWidth="1"/>
    <col min="6145" max="6145" width="53.53125" style="37" customWidth="1"/>
    <col min="6146" max="6146" width="20.53125" style="37" customWidth="1"/>
    <col min="6147" max="6147" width="16.796875" style="37" customWidth="1"/>
    <col min="6148" max="6148" width="15.6640625" style="37" customWidth="1"/>
    <col min="6149" max="6399" width="11.19921875" style="37"/>
    <col min="6400" max="6400" width="7.796875" style="37" customWidth="1"/>
    <col min="6401" max="6401" width="53.53125" style="37" customWidth="1"/>
    <col min="6402" max="6402" width="20.53125" style="37" customWidth="1"/>
    <col min="6403" max="6403" width="16.796875" style="37" customWidth="1"/>
    <col min="6404" max="6404" width="15.6640625" style="37" customWidth="1"/>
    <col min="6405" max="6655" width="11.19921875" style="37"/>
    <col min="6656" max="6656" width="7.796875" style="37" customWidth="1"/>
    <col min="6657" max="6657" width="53.53125" style="37" customWidth="1"/>
    <col min="6658" max="6658" width="20.53125" style="37" customWidth="1"/>
    <col min="6659" max="6659" width="16.796875" style="37" customWidth="1"/>
    <col min="6660" max="6660" width="15.6640625" style="37" customWidth="1"/>
    <col min="6661" max="6911" width="11.19921875" style="37"/>
    <col min="6912" max="6912" width="7.796875" style="37" customWidth="1"/>
    <col min="6913" max="6913" width="53.53125" style="37" customWidth="1"/>
    <col min="6914" max="6914" width="20.53125" style="37" customWidth="1"/>
    <col min="6915" max="6915" width="16.796875" style="37" customWidth="1"/>
    <col min="6916" max="6916" width="15.6640625" style="37" customWidth="1"/>
    <col min="6917" max="7167" width="11.19921875" style="37"/>
    <col min="7168" max="7168" width="7.796875" style="37" customWidth="1"/>
    <col min="7169" max="7169" width="53.53125" style="37" customWidth="1"/>
    <col min="7170" max="7170" width="20.53125" style="37" customWidth="1"/>
    <col min="7171" max="7171" width="16.796875" style="37" customWidth="1"/>
    <col min="7172" max="7172" width="15.6640625" style="37" customWidth="1"/>
    <col min="7173" max="7423" width="11.19921875" style="37"/>
    <col min="7424" max="7424" width="7.796875" style="37" customWidth="1"/>
    <col min="7425" max="7425" width="53.53125" style="37" customWidth="1"/>
    <col min="7426" max="7426" width="20.53125" style="37" customWidth="1"/>
    <col min="7427" max="7427" width="16.796875" style="37" customWidth="1"/>
    <col min="7428" max="7428" width="15.6640625" style="37" customWidth="1"/>
    <col min="7429" max="7679" width="11.19921875" style="37"/>
    <col min="7680" max="7680" width="7.796875" style="37" customWidth="1"/>
    <col min="7681" max="7681" width="53.53125" style="37" customWidth="1"/>
    <col min="7682" max="7682" width="20.53125" style="37" customWidth="1"/>
    <col min="7683" max="7683" width="16.796875" style="37" customWidth="1"/>
    <col min="7684" max="7684" width="15.6640625" style="37" customWidth="1"/>
    <col min="7685" max="7935" width="11.19921875" style="37"/>
    <col min="7936" max="7936" width="7.796875" style="37" customWidth="1"/>
    <col min="7937" max="7937" width="53.53125" style="37" customWidth="1"/>
    <col min="7938" max="7938" width="20.53125" style="37" customWidth="1"/>
    <col min="7939" max="7939" width="16.796875" style="37" customWidth="1"/>
    <col min="7940" max="7940" width="15.6640625" style="37" customWidth="1"/>
    <col min="7941" max="8191" width="11.19921875" style="37"/>
    <col min="8192" max="8192" width="7.796875" style="37" customWidth="1"/>
    <col min="8193" max="8193" width="53.53125" style="37" customWidth="1"/>
    <col min="8194" max="8194" width="20.53125" style="37" customWidth="1"/>
    <col min="8195" max="8195" width="16.796875" style="37" customWidth="1"/>
    <col min="8196" max="8196" width="15.6640625" style="37" customWidth="1"/>
    <col min="8197" max="8447" width="11.19921875" style="37"/>
    <col min="8448" max="8448" width="7.796875" style="37" customWidth="1"/>
    <col min="8449" max="8449" width="53.53125" style="37" customWidth="1"/>
    <col min="8450" max="8450" width="20.53125" style="37" customWidth="1"/>
    <col min="8451" max="8451" width="16.796875" style="37" customWidth="1"/>
    <col min="8452" max="8452" width="15.6640625" style="37" customWidth="1"/>
    <col min="8453" max="8703" width="11.19921875" style="37"/>
    <col min="8704" max="8704" width="7.796875" style="37" customWidth="1"/>
    <col min="8705" max="8705" width="53.53125" style="37" customWidth="1"/>
    <col min="8706" max="8706" width="20.53125" style="37" customWidth="1"/>
    <col min="8707" max="8707" width="16.796875" style="37" customWidth="1"/>
    <col min="8708" max="8708" width="15.6640625" style="37" customWidth="1"/>
    <col min="8709" max="8959" width="11.19921875" style="37"/>
    <col min="8960" max="8960" width="7.796875" style="37" customWidth="1"/>
    <col min="8961" max="8961" width="53.53125" style="37" customWidth="1"/>
    <col min="8962" max="8962" width="20.53125" style="37" customWidth="1"/>
    <col min="8963" max="8963" width="16.796875" style="37" customWidth="1"/>
    <col min="8964" max="8964" width="15.6640625" style="37" customWidth="1"/>
    <col min="8965" max="9215" width="11.19921875" style="37"/>
    <col min="9216" max="9216" width="7.796875" style="37" customWidth="1"/>
    <col min="9217" max="9217" width="53.53125" style="37" customWidth="1"/>
    <col min="9218" max="9218" width="20.53125" style="37" customWidth="1"/>
    <col min="9219" max="9219" width="16.796875" style="37" customWidth="1"/>
    <col min="9220" max="9220" width="15.6640625" style="37" customWidth="1"/>
    <col min="9221" max="9471" width="11.19921875" style="37"/>
    <col min="9472" max="9472" width="7.796875" style="37" customWidth="1"/>
    <col min="9473" max="9473" width="53.53125" style="37" customWidth="1"/>
    <col min="9474" max="9474" width="20.53125" style="37" customWidth="1"/>
    <col min="9475" max="9475" width="16.796875" style="37" customWidth="1"/>
    <col min="9476" max="9476" width="15.6640625" style="37" customWidth="1"/>
    <col min="9477" max="9727" width="11.19921875" style="37"/>
    <col min="9728" max="9728" width="7.796875" style="37" customWidth="1"/>
    <col min="9729" max="9729" width="53.53125" style="37" customWidth="1"/>
    <col min="9730" max="9730" width="20.53125" style="37" customWidth="1"/>
    <col min="9731" max="9731" width="16.796875" style="37" customWidth="1"/>
    <col min="9732" max="9732" width="15.6640625" style="37" customWidth="1"/>
    <col min="9733" max="9983" width="11.19921875" style="37"/>
    <col min="9984" max="9984" width="7.796875" style="37" customWidth="1"/>
    <col min="9985" max="9985" width="53.53125" style="37" customWidth="1"/>
    <col min="9986" max="9986" width="20.53125" style="37" customWidth="1"/>
    <col min="9987" max="9987" width="16.796875" style="37" customWidth="1"/>
    <col min="9988" max="9988" width="15.6640625" style="37" customWidth="1"/>
    <col min="9989" max="10239" width="11.19921875" style="37"/>
    <col min="10240" max="10240" width="7.796875" style="37" customWidth="1"/>
    <col min="10241" max="10241" width="53.53125" style="37" customWidth="1"/>
    <col min="10242" max="10242" width="20.53125" style="37" customWidth="1"/>
    <col min="10243" max="10243" width="16.796875" style="37" customWidth="1"/>
    <col min="10244" max="10244" width="15.6640625" style="37" customWidth="1"/>
    <col min="10245" max="10495" width="11.19921875" style="37"/>
    <col min="10496" max="10496" width="7.796875" style="37" customWidth="1"/>
    <col min="10497" max="10497" width="53.53125" style="37" customWidth="1"/>
    <col min="10498" max="10498" width="20.53125" style="37" customWidth="1"/>
    <col min="10499" max="10499" width="16.796875" style="37" customWidth="1"/>
    <col min="10500" max="10500" width="15.6640625" style="37" customWidth="1"/>
    <col min="10501" max="10751" width="11.19921875" style="37"/>
    <col min="10752" max="10752" width="7.796875" style="37" customWidth="1"/>
    <col min="10753" max="10753" width="53.53125" style="37" customWidth="1"/>
    <col min="10754" max="10754" width="20.53125" style="37" customWidth="1"/>
    <col min="10755" max="10755" width="16.796875" style="37" customWidth="1"/>
    <col min="10756" max="10756" width="15.6640625" style="37" customWidth="1"/>
    <col min="10757" max="11007" width="11.19921875" style="37"/>
    <col min="11008" max="11008" width="7.796875" style="37" customWidth="1"/>
    <col min="11009" max="11009" width="53.53125" style="37" customWidth="1"/>
    <col min="11010" max="11010" width="20.53125" style="37" customWidth="1"/>
    <col min="11011" max="11011" width="16.796875" style="37" customWidth="1"/>
    <col min="11012" max="11012" width="15.6640625" style="37" customWidth="1"/>
    <col min="11013" max="11263" width="11.19921875" style="37"/>
    <col min="11264" max="11264" width="7.796875" style="37" customWidth="1"/>
    <col min="11265" max="11265" width="53.53125" style="37" customWidth="1"/>
    <col min="11266" max="11266" width="20.53125" style="37" customWidth="1"/>
    <col min="11267" max="11267" width="16.796875" style="37" customWidth="1"/>
    <col min="11268" max="11268" width="15.6640625" style="37" customWidth="1"/>
    <col min="11269" max="11519" width="11.19921875" style="37"/>
    <col min="11520" max="11520" width="7.796875" style="37" customWidth="1"/>
    <col min="11521" max="11521" width="53.53125" style="37" customWidth="1"/>
    <col min="11522" max="11522" width="20.53125" style="37" customWidth="1"/>
    <col min="11523" max="11523" width="16.796875" style="37" customWidth="1"/>
    <col min="11524" max="11524" width="15.6640625" style="37" customWidth="1"/>
    <col min="11525" max="11775" width="11.19921875" style="37"/>
    <col min="11776" max="11776" width="7.796875" style="37" customWidth="1"/>
    <col min="11777" max="11777" width="53.53125" style="37" customWidth="1"/>
    <col min="11778" max="11778" width="20.53125" style="37" customWidth="1"/>
    <col min="11779" max="11779" width="16.796875" style="37" customWidth="1"/>
    <col min="11780" max="11780" width="15.6640625" style="37" customWidth="1"/>
    <col min="11781" max="12031" width="11.19921875" style="37"/>
    <col min="12032" max="12032" width="7.796875" style="37" customWidth="1"/>
    <col min="12033" max="12033" width="53.53125" style="37" customWidth="1"/>
    <col min="12034" max="12034" width="20.53125" style="37" customWidth="1"/>
    <col min="12035" max="12035" width="16.796875" style="37" customWidth="1"/>
    <col min="12036" max="12036" width="15.6640625" style="37" customWidth="1"/>
    <col min="12037" max="12287" width="11.19921875" style="37"/>
    <col min="12288" max="12288" width="7.796875" style="37" customWidth="1"/>
    <col min="12289" max="12289" width="53.53125" style="37" customWidth="1"/>
    <col min="12290" max="12290" width="20.53125" style="37" customWidth="1"/>
    <col min="12291" max="12291" width="16.796875" style="37" customWidth="1"/>
    <col min="12292" max="12292" width="15.6640625" style="37" customWidth="1"/>
    <col min="12293" max="12543" width="11.19921875" style="37"/>
    <col min="12544" max="12544" width="7.796875" style="37" customWidth="1"/>
    <col min="12545" max="12545" width="53.53125" style="37" customWidth="1"/>
    <col min="12546" max="12546" width="20.53125" style="37" customWidth="1"/>
    <col min="12547" max="12547" width="16.796875" style="37" customWidth="1"/>
    <col min="12548" max="12548" width="15.6640625" style="37" customWidth="1"/>
    <col min="12549" max="12799" width="11.19921875" style="37"/>
    <col min="12800" max="12800" width="7.796875" style="37" customWidth="1"/>
    <col min="12801" max="12801" width="53.53125" style="37" customWidth="1"/>
    <col min="12802" max="12802" width="20.53125" style="37" customWidth="1"/>
    <col min="12803" max="12803" width="16.796875" style="37" customWidth="1"/>
    <col min="12804" max="12804" width="15.6640625" style="37" customWidth="1"/>
    <col min="12805" max="13055" width="11.19921875" style="37"/>
    <col min="13056" max="13056" width="7.796875" style="37" customWidth="1"/>
    <col min="13057" max="13057" width="53.53125" style="37" customWidth="1"/>
    <col min="13058" max="13058" width="20.53125" style="37" customWidth="1"/>
    <col min="13059" max="13059" width="16.796875" style="37" customWidth="1"/>
    <col min="13060" max="13060" width="15.6640625" style="37" customWidth="1"/>
    <col min="13061" max="13311" width="11.19921875" style="37"/>
    <col min="13312" max="13312" width="7.796875" style="37" customWidth="1"/>
    <col min="13313" max="13313" width="53.53125" style="37" customWidth="1"/>
    <col min="13314" max="13314" width="20.53125" style="37" customWidth="1"/>
    <col min="13315" max="13315" width="16.796875" style="37" customWidth="1"/>
    <col min="13316" max="13316" width="15.6640625" style="37" customWidth="1"/>
    <col min="13317" max="13567" width="11.19921875" style="37"/>
    <col min="13568" max="13568" width="7.796875" style="37" customWidth="1"/>
    <col min="13569" max="13569" width="53.53125" style="37" customWidth="1"/>
    <col min="13570" max="13570" width="20.53125" style="37" customWidth="1"/>
    <col min="13571" max="13571" width="16.796875" style="37" customWidth="1"/>
    <col min="13572" max="13572" width="15.6640625" style="37" customWidth="1"/>
    <col min="13573" max="13823" width="11.19921875" style="37"/>
    <col min="13824" max="13824" width="7.796875" style="37" customWidth="1"/>
    <col min="13825" max="13825" width="53.53125" style="37" customWidth="1"/>
    <col min="13826" max="13826" width="20.53125" style="37" customWidth="1"/>
    <col min="13827" max="13827" width="16.796875" style="37" customWidth="1"/>
    <col min="13828" max="13828" width="15.6640625" style="37" customWidth="1"/>
    <col min="13829" max="14079" width="11.19921875" style="37"/>
    <col min="14080" max="14080" width="7.796875" style="37" customWidth="1"/>
    <col min="14081" max="14081" width="53.53125" style="37" customWidth="1"/>
    <col min="14082" max="14082" width="20.53125" style="37" customWidth="1"/>
    <col min="14083" max="14083" width="16.796875" style="37" customWidth="1"/>
    <col min="14084" max="14084" width="15.6640625" style="37" customWidth="1"/>
    <col min="14085" max="14335" width="11.19921875" style="37"/>
    <col min="14336" max="14336" width="7.796875" style="37" customWidth="1"/>
    <col min="14337" max="14337" width="53.53125" style="37" customWidth="1"/>
    <col min="14338" max="14338" width="20.53125" style="37" customWidth="1"/>
    <col min="14339" max="14339" width="16.796875" style="37" customWidth="1"/>
    <col min="14340" max="14340" width="15.6640625" style="37" customWidth="1"/>
    <col min="14341" max="14591" width="11.19921875" style="37"/>
    <col min="14592" max="14592" width="7.796875" style="37" customWidth="1"/>
    <col min="14593" max="14593" width="53.53125" style="37" customWidth="1"/>
    <col min="14594" max="14594" width="20.53125" style="37" customWidth="1"/>
    <col min="14595" max="14595" width="16.796875" style="37" customWidth="1"/>
    <col min="14596" max="14596" width="15.6640625" style="37" customWidth="1"/>
    <col min="14597" max="14847" width="11.19921875" style="37"/>
    <col min="14848" max="14848" width="7.796875" style="37" customWidth="1"/>
    <col min="14849" max="14849" width="53.53125" style="37" customWidth="1"/>
    <col min="14850" max="14850" width="20.53125" style="37" customWidth="1"/>
    <col min="14851" max="14851" width="16.796875" style="37" customWidth="1"/>
    <col min="14852" max="14852" width="15.6640625" style="37" customWidth="1"/>
    <col min="14853" max="15103" width="11.19921875" style="37"/>
    <col min="15104" max="15104" width="7.796875" style="37" customWidth="1"/>
    <col min="15105" max="15105" width="53.53125" style="37" customWidth="1"/>
    <col min="15106" max="15106" width="20.53125" style="37" customWidth="1"/>
    <col min="15107" max="15107" width="16.796875" style="37" customWidth="1"/>
    <col min="15108" max="15108" width="15.6640625" style="37" customWidth="1"/>
    <col min="15109" max="15359" width="11.19921875" style="37"/>
    <col min="15360" max="15360" width="7.796875" style="37" customWidth="1"/>
    <col min="15361" max="15361" width="53.53125" style="37" customWidth="1"/>
    <col min="15362" max="15362" width="20.53125" style="37" customWidth="1"/>
    <col min="15363" max="15363" width="16.796875" style="37" customWidth="1"/>
    <col min="15364" max="15364" width="15.6640625" style="37" customWidth="1"/>
    <col min="15365" max="15615" width="11.19921875" style="37"/>
    <col min="15616" max="15616" width="7.796875" style="37" customWidth="1"/>
    <col min="15617" max="15617" width="53.53125" style="37" customWidth="1"/>
    <col min="15618" max="15618" width="20.53125" style="37" customWidth="1"/>
    <col min="15619" max="15619" width="16.796875" style="37" customWidth="1"/>
    <col min="15620" max="15620" width="15.6640625" style="37" customWidth="1"/>
    <col min="15621" max="15871" width="11.19921875" style="37"/>
    <col min="15872" max="15872" width="7.796875" style="37" customWidth="1"/>
    <col min="15873" max="15873" width="53.53125" style="37" customWidth="1"/>
    <col min="15874" max="15874" width="20.53125" style="37" customWidth="1"/>
    <col min="15875" max="15875" width="16.796875" style="37" customWidth="1"/>
    <col min="15876" max="15876" width="15.6640625" style="37" customWidth="1"/>
    <col min="15877" max="16127" width="11.19921875" style="37"/>
    <col min="16128" max="16128" width="7.796875" style="37" customWidth="1"/>
    <col min="16129" max="16129" width="53.53125" style="37" customWidth="1"/>
    <col min="16130" max="16130" width="20.53125" style="37" customWidth="1"/>
    <col min="16131" max="16131" width="16.796875" style="37" customWidth="1"/>
    <col min="16132" max="16132" width="15.6640625" style="37" customWidth="1"/>
    <col min="16133" max="16384" width="11.19921875" style="37"/>
  </cols>
  <sheetData>
    <row r="1" spans="1:10" s="43" customFormat="1" ht="27.75" customHeight="1">
      <c r="A1" s="57" t="s">
        <v>716</v>
      </c>
      <c r="B1" s="57"/>
      <c r="C1" s="57"/>
      <c r="D1" s="463" t="s">
        <v>394</v>
      </c>
      <c r="E1" s="463"/>
    </row>
    <row r="2" spans="1:10" s="43" customFormat="1" ht="18.75" customHeight="1">
      <c r="A2" s="44"/>
      <c r="E2" s="58"/>
    </row>
    <row r="3" spans="1:10" ht="18.75" customHeight="1">
      <c r="A3" s="466" t="s">
        <v>511</v>
      </c>
      <c r="B3" s="466"/>
      <c r="C3" s="466"/>
      <c r="D3" s="466"/>
      <c r="E3" s="466"/>
    </row>
    <row r="4" spans="1:10" ht="18.75" customHeight="1">
      <c r="A4" s="466" t="s">
        <v>351</v>
      </c>
      <c r="B4" s="466"/>
      <c r="C4" s="466"/>
      <c r="D4" s="466"/>
      <c r="E4" s="466"/>
    </row>
    <row r="5" spans="1:10" ht="38.75" customHeight="1">
      <c r="A5" s="465" t="s">
        <v>717</v>
      </c>
      <c r="B5" s="465"/>
      <c r="C5" s="465"/>
      <c r="D5" s="465"/>
      <c r="E5" s="465"/>
      <c r="F5" s="59"/>
      <c r="G5" s="59"/>
      <c r="H5" s="59"/>
      <c r="I5" s="59"/>
      <c r="J5" s="59"/>
    </row>
    <row r="6" spans="1:10" ht="18.75" customHeight="1">
      <c r="D6" s="467" t="s">
        <v>16</v>
      </c>
      <c r="E6" s="467"/>
    </row>
    <row r="7" spans="1:10" s="36" customFormat="1" ht="81.75" customHeight="1">
      <c r="A7" s="66" t="s">
        <v>0</v>
      </c>
      <c r="B7" s="66" t="s">
        <v>2</v>
      </c>
      <c r="C7" s="93" t="s">
        <v>512</v>
      </c>
      <c r="D7" s="66" t="s">
        <v>513</v>
      </c>
      <c r="E7" s="93" t="s">
        <v>70</v>
      </c>
    </row>
    <row r="8" spans="1:10" s="67" customFormat="1" ht="25.25" customHeight="1">
      <c r="A8" s="277" t="s">
        <v>23</v>
      </c>
      <c r="B8" s="277" t="s">
        <v>24</v>
      </c>
      <c r="C8" s="277">
        <v>1</v>
      </c>
      <c r="D8" s="277">
        <v>2</v>
      </c>
      <c r="E8" s="278" t="s">
        <v>130</v>
      </c>
    </row>
    <row r="9" spans="1:10" s="43" customFormat="1" ht="25.25" customHeight="1">
      <c r="A9" s="279"/>
      <c r="B9" s="280" t="s">
        <v>260</v>
      </c>
      <c r="C9" s="281">
        <f>C10+C13+C14+C15+C16+C17</f>
        <v>131.9975</v>
      </c>
      <c r="D9" s="282">
        <f>D10+D13+D14+D15+D16+D17</f>
        <v>32.799999999999997</v>
      </c>
      <c r="E9" s="283">
        <f>D9/C9*100</f>
        <v>24.848955472641524</v>
      </c>
    </row>
    <row r="10" spans="1:10" s="43" customFormat="1" ht="25.25" customHeight="1">
      <c r="A10" s="284">
        <v>1</v>
      </c>
      <c r="B10" s="285" t="s">
        <v>352</v>
      </c>
      <c r="C10" s="283">
        <f>C11+C12</f>
        <v>65.977500000000006</v>
      </c>
      <c r="D10" s="283">
        <f>D11+D12</f>
        <v>0</v>
      </c>
      <c r="E10" s="283">
        <f>D10/C10*100</f>
        <v>0</v>
      </c>
    </row>
    <row r="11" spans="1:10" s="68" customFormat="1" ht="25.25" customHeight="1">
      <c r="A11" s="286" t="s">
        <v>29</v>
      </c>
      <c r="B11" s="287" t="s">
        <v>353</v>
      </c>
      <c r="C11" s="288">
        <v>65.977500000000006</v>
      </c>
      <c r="D11" s="288"/>
      <c r="E11" s="288">
        <f>D11/C11*100</f>
        <v>0</v>
      </c>
    </row>
    <row r="12" spans="1:10" s="68" customFormat="1" ht="25.25" customHeight="1">
      <c r="A12" s="286" t="s">
        <v>29</v>
      </c>
      <c r="B12" s="287" t="s">
        <v>354</v>
      </c>
      <c r="C12" s="289"/>
      <c r="D12" s="289"/>
      <c r="E12" s="283"/>
    </row>
    <row r="13" spans="1:10" s="68" customFormat="1" ht="25.25" customHeight="1">
      <c r="A13" s="284">
        <v>2</v>
      </c>
      <c r="B13" s="285" t="s">
        <v>355</v>
      </c>
      <c r="C13" s="289"/>
      <c r="D13" s="289"/>
      <c r="E13" s="283"/>
    </row>
    <row r="14" spans="1:10" s="36" customFormat="1" ht="25.25" customHeight="1">
      <c r="A14" s="284">
        <v>3</v>
      </c>
      <c r="B14" s="285" t="s">
        <v>397</v>
      </c>
      <c r="C14" s="290">
        <v>66.02</v>
      </c>
      <c r="D14" s="290">
        <v>32.799999999999997</v>
      </c>
      <c r="E14" s="290">
        <f>D14/C14*100</f>
        <v>49.68191457134202</v>
      </c>
    </row>
    <row r="15" spans="1:10" s="68" customFormat="1" ht="25.25" customHeight="1">
      <c r="A15" s="284">
        <v>4</v>
      </c>
      <c r="B15" s="285" t="s">
        <v>356</v>
      </c>
      <c r="C15" s="291"/>
      <c r="D15" s="291"/>
      <c r="E15" s="283"/>
    </row>
    <row r="16" spans="1:10" s="68" customFormat="1" ht="25.25" customHeight="1">
      <c r="A16" s="284">
        <v>5</v>
      </c>
      <c r="B16" s="285" t="s">
        <v>357</v>
      </c>
      <c r="C16" s="291"/>
      <c r="D16" s="291"/>
      <c r="E16" s="283"/>
    </row>
    <row r="17" spans="1:5" s="68" customFormat="1" ht="25.25" customHeight="1">
      <c r="A17" s="292">
        <v>6</v>
      </c>
      <c r="B17" s="293" t="s">
        <v>358</v>
      </c>
      <c r="C17" s="294"/>
      <c r="D17" s="294"/>
      <c r="E17" s="295"/>
    </row>
    <row r="19" spans="1:5" s="45" customFormat="1" ht="28.5" customHeight="1"/>
    <row r="20" spans="1:5" hidden="1">
      <c r="B20" s="46" t="s">
        <v>359</v>
      </c>
    </row>
    <row r="21" spans="1:5" hidden="1">
      <c r="B21" s="46" t="s">
        <v>360</v>
      </c>
    </row>
    <row r="45" spans="1:5" hidden="1">
      <c r="A45" s="44"/>
      <c r="B45" s="43"/>
      <c r="C45" s="43"/>
      <c r="D45" s="58"/>
      <c r="E45" s="69" t="s">
        <v>361</v>
      </c>
    </row>
    <row r="46" spans="1:5" hidden="1">
      <c r="A46" s="44"/>
      <c r="B46" s="43"/>
      <c r="C46" s="43"/>
      <c r="D46" s="43"/>
      <c r="E46" s="58"/>
    </row>
    <row r="47" spans="1:5" hidden="1">
      <c r="A47" s="466" t="s">
        <v>362</v>
      </c>
      <c r="B47" s="466"/>
      <c r="C47" s="466"/>
      <c r="D47" s="466"/>
      <c r="E47" s="466"/>
    </row>
    <row r="48" spans="1:5" hidden="1">
      <c r="A48" s="466" t="s">
        <v>363</v>
      </c>
      <c r="B48" s="466"/>
      <c r="C48" s="466"/>
      <c r="D48" s="466"/>
      <c r="E48" s="466"/>
    </row>
    <row r="49" spans="1:5" hidden="1">
      <c r="A49" s="400" t="s">
        <v>364</v>
      </c>
      <c r="B49" s="400"/>
      <c r="C49" s="400"/>
      <c r="D49" s="400"/>
      <c r="E49" s="400"/>
    </row>
    <row r="50" spans="1:5" hidden="1">
      <c r="A50" s="148"/>
      <c r="B50" s="148"/>
      <c r="C50" s="148"/>
      <c r="D50" s="148"/>
      <c r="E50" s="148"/>
    </row>
    <row r="51" spans="1:5" ht="15.75" hidden="1" thickBot="1">
      <c r="D51" s="60"/>
      <c r="E51" s="60" t="s">
        <v>16</v>
      </c>
    </row>
    <row r="52" spans="1:5" ht="45" hidden="1">
      <c r="A52" s="61" t="s">
        <v>0</v>
      </c>
      <c r="B52" s="62" t="s">
        <v>2</v>
      </c>
      <c r="C52" s="64" t="s">
        <v>365</v>
      </c>
      <c r="D52" s="63" t="s">
        <v>366</v>
      </c>
      <c r="E52" s="65" t="s">
        <v>70</v>
      </c>
    </row>
    <row r="53" spans="1:5" hidden="1">
      <c r="A53" s="70"/>
      <c r="B53" s="71"/>
      <c r="C53" s="464" t="s">
        <v>260</v>
      </c>
      <c r="D53" s="464" t="s">
        <v>260</v>
      </c>
      <c r="E53" s="72"/>
    </row>
    <row r="54" spans="1:5" hidden="1">
      <c r="A54" s="73"/>
      <c r="B54" s="74"/>
      <c r="C54" s="464"/>
      <c r="D54" s="464"/>
      <c r="E54" s="75"/>
    </row>
    <row r="55" spans="1:5" hidden="1">
      <c r="A55" s="76" t="s">
        <v>23</v>
      </c>
      <c r="B55" s="66" t="s">
        <v>24</v>
      </c>
      <c r="C55" s="66">
        <v>1</v>
      </c>
      <c r="D55" s="66">
        <v>2</v>
      </c>
      <c r="E55" s="77" t="s">
        <v>130</v>
      </c>
    </row>
    <row r="56" spans="1:5" hidden="1">
      <c r="A56" s="47"/>
      <c r="B56" s="78" t="s">
        <v>260</v>
      </c>
      <c r="C56" s="79"/>
      <c r="D56" s="79"/>
      <c r="E56" s="48"/>
    </row>
    <row r="57" spans="1:5" hidden="1">
      <c r="A57" s="49"/>
      <c r="B57" s="80" t="s">
        <v>163</v>
      </c>
      <c r="C57" s="81"/>
      <c r="D57" s="81"/>
      <c r="E57" s="82"/>
    </row>
    <row r="58" spans="1:5" hidden="1">
      <c r="A58" s="49"/>
      <c r="B58" s="83" t="s">
        <v>367</v>
      </c>
      <c r="C58" s="81"/>
      <c r="D58" s="81"/>
      <c r="E58" s="82"/>
    </row>
    <row r="59" spans="1:5" hidden="1">
      <c r="A59" s="49"/>
      <c r="B59" s="83" t="s">
        <v>368</v>
      </c>
      <c r="C59" s="81"/>
      <c r="D59" s="81"/>
      <c r="E59" s="82"/>
    </row>
    <row r="60" spans="1:5" hidden="1">
      <c r="A60" s="49"/>
      <c r="B60" s="83" t="s">
        <v>369</v>
      </c>
      <c r="C60" s="81"/>
      <c r="D60" s="81"/>
      <c r="E60" s="82"/>
    </row>
    <row r="61" spans="1:5" hidden="1">
      <c r="A61" s="50">
        <v>1</v>
      </c>
      <c r="B61" s="84" t="s">
        <v>370</v>
      </c>
      <c r="C61" s="85"/>
      <c r="D61" s="85"/>
      <c r="E61" s="86"/>
    </row>
    <row r="62" spans="1:5" hidden="1">
      <c r="A62" s="49"/>
      <c r="B62" s="80" t="s">
        <v>163</v>
      </c>
      <c r="C62" s="81"/>
      <c r="D62" s="81"/>
      <c r="E62" s="82"/>
    </row>
    <row r="63" spans="1:5" hidden="1">
      <c r="A63" s="49"/>
      <c r="B63" s="83" t="s">
        <v>367</v>
      </c>
      <c r="C63" s="81"/>
      <c r="D63" s="81"/>
      <c r="E63" s="82"/>
    </row>
    <row r="64" spans="1:5" hidden="1">
      <c r="A64" s="49"/>
      <c r="B64" s="83" t="s">
        <v>368</v>
      </c>
      <c r="C64" s="81"/>
      <c r="D64" s="81"/>
      <c r="E64" s="82"/>
    </row>
    <row r="65" spans="1:5" hidden="1">
      <c r="A65" s="49"/>
      <c r="B65" s="83" t="s">
        <v>369</v>
      </c>
      <c r="C65" s="81"/>
      <c r="D65" s="81"/>
      <c r="E65" s="82"/>
    </row>
    <row r="66" spans="1:5" hidden="1">
      <c r="A66" s="50">
        <v>2</v>
      </c>
      <c r="B66" s="84" t="s">
        <v>371</v>
      </c>
      <c r="C66" s="87"/>
      <c r="D66" s="87"/>
      <c r="E66" s="88"/>
    </row>
    <row r="67" spans="1:5" hidden="1">
      <c r="A67" s="49"/>
      <c r="B67" s="80" t="s">
        <v>163</v>
      </c>
      <c r="C67" s="87"/>
      <c r="D67" s="87"/>
      <c r="E67" s="88"/>
    </row>
    <row r="68" spans="1:5" hidden="1">
      <c r="A68" s="49"/>
      <c r="B68" s="83" t="s">
        <v>367</v>
      </c>
      <c r="C68" s="87"/>
      <c r="D68" s="87"/>
      <c r="E68" s="88"/>
    </row>
    <row r="69" spans="1:5" hidden="1">
      <c r="A69" s="49"/>
      <c r="B69" s="83" t="s">
        <v>368</v>
      </c>
      <c r="C69" s="87"/>
      <c r="D69" s="87"/>
      <c r="E69" s="88"/>
    </row>
    <row r="70" spans="1:5" hidden="1">
      <c r="A70" s="49"/>
      <c r="B70" s="83" t="s">
        <v>369</v>
      </c>
      <c r="C70" s="81"/>
      <c r="D70" s="81"/>
      <c r="E70" s="82"/>
    </row>
    <row r="71" spans="1:5" hidden="1">
      <c r="A71" s="50">
        <v>3</v>
      </c>
      <c r="B71" s="84" t="s">
        <v>372</v>
      </c>
      <c r="C71" s="87"/>
      <c r="D71" s="87"/>
      <c r="E71" s="88"/>
    </row>
    <row r="72" spans="1:5" hidden="1">
      <c r="A72" s="49"/>
      <c r="B72" s="80" t="s">
        <v>163</v>
      </c>
      <c r="C72" s="87"/>
      <c r="D72" s="87"/>
      <c r="E72" s="88"/>
    </row>
    <row r="73" spans="1:5" hidden="1">
      <c r="A73" s="49"/>
      <c r="B73" s="83" t="s">
        <v>367</v>
      </c>
      <c r="C73" s="87"/>
      <c r="D73" s="87"/>
      <c r="E73" s="88"/>
    </row>
    <row r="74" spans="1:5" hidden="1">
      <c r="A74" s="49"/>
      <c r="B74" s="83" t="s">
        <v>368</v>
      </c>
      <c r="C74" s="87"/>
      <c r="D74" s="87"/>
      <c r="E74" s="88"/>
    </row>
    <row r="75" spans="1:5" hidden="1">
      <c r="A75" s="49"/>
      <c r="B75" s="83" t="s">
        <v>369</v>
      </c>
      <c r="C75" s="81"/>
      <c r="D75" s="81"/>
      <c r="E75" s="82"/>
    </row>
    <row r="76" spans="1:5" ht="15.75" hidden="1" thickBot="1">
      <c r="A76" s="51"/>
      <c r="B76" s="89"/>
      <c r="C76" s="52"/>
      <c r="D76" s="52"/>
      <c r="E76" s="53"/>
    </row>
    <row r="77" spans="1:5" hidden="1"/>
    <row r="78" spans="1:5" hidden="1"/>
    <row r="79" spans="1:5" hidden="1"/>
    <row r="80" spans="1:5" hidden="1"/>
    <row r="81" hidden="1"/>
  </sheetData>
  <mergeCells count="10">
    <mergeCell ref="C53:C54"/>
    <mergeCell ref="D53:D54"/>
    <mergeCell ref="A5:E5"/>
    <mergeCell ref="D1:E1"/>
    <mergeCell ref="A3:E3"/>
    <mergeCell ref="A4:E4"/>
    <mergeCell ref="A47:E47"/>
    <mergeCell ref="A48:E48"/>
    <mergeCell ref="A49:E49"/>
    <mergeCell ref="D6:E6"/>
  </mergeCells>
  <pageMargins left="0.28000000000000003" right="0.3" top="0.54"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H44"/>
  <sheetViews>
    <sheetView workbookViewId="0">
      <selection sqref="A1:B1"/>
    </sheetView>
  </sheetViews>
  <sheetFormatPr defaultColWidth="8.86328125" defaultRowHeight="14.25"/>
  <cols>
    <col min="1" max="1" width="6.1328125" style="2" customWidth="1"/>
    <col min="2" max="2" width="44.86328125" style="2" customWidth="1"/>
    <col min="3" max="3" width="16.19921875" style="3" customWidth="1"/>
    <col min="4" max="4" width="16.796875" style="4" customWidth="1"/>
    <col min="5" max="5" width="13.19921875" style="3" customWidth="1"/>
    <col min="6" max="6" width="10.796875" style="3" customWidth="1"/>
    <col min="7" max="7" width="8.86328125" style="2"/>
    <col min="8" max="8" width="13.59765625" style="2" bestFit="1" customWidth="1"/>
    <col min="9" max="221" width="8.86328125" style="2"/>
    <col min="222" max="222" width="6.1328125" style="2" customWidth="1"/>
    <col min="223" max="223" width="44.86328125" style="2" customWidth="1"/>
    <col min="224" max="224" width="16.19921875" style="2" customWidth="1"/>
    <col min="225" max="225" width="16.796875" style="2" customWidth="1"/>
    <col min="226" max="226" width="13.19921875" style="2" customWidth="1"/>
    <col min="227" max="227" width="10.796875" style="2" customWidth="1"/>
    <col min="228" max="228" width="18.796875" style="2" customWidth="1"/>
    <col min="229" max="229" width="14.86328125" style="2" customWidth="1"/>
    <col min="230" max="230" width="16.86328125" style="2" customWidth="1"/>
    <col min="231" max="231" width="27.19921875" style="2" customWidth="1"/>
    <col min="232" max="232" width="16.33203125" style="2" customWidth="1"/>
    <col min="233" max="233" width="17.6640625" style="2" customWidth="1"/>
    <col min="234" max="234" width="20.53125" style="2" customWidth="1"/>
    <col min="235" max="477" width="8.86328125" style="2"/>
    <col min="478" max="478" width="6.1328125" style="2" customWidth="1"/>
    <col min="479" max="479" width="44.86328125" style="2" customWidth="1"/>
    <col min="480" max="480" width="16.19921875" style="2" customWidth="1"/>
    <col min="481" max="481" width="16.796875" style="2" customWidth="1"/>
    <col min="482" max="482" width="13.19921875" style="2" customWidth="1"/>
    <col min="483" max="483" width="10.796875" style="2" customWidth="1"/>
    <col min="484" max="484" width="18.796875" style="2" customWidth="1"/>
    <col min="485" max="485" width="14.86328125" style="2" customWidth="1"/>
    <col min="486" max="486" width="16.86328125" style="2" customWidth="1"/>
    <col min="487" max="487" width="27.19921875" style="2" customWidth="1"/>
    <col min="488" max="488" width="16.33203125" style="2" customWidth="1"/>
    <col min="489" max="489" width="17.6640625" style="2" customWidth="1"/>
    <col min="490" max="490" width="20.53125" style="2" customWidth="1"/>
    <col min="491" max="733" width="8.86328125" style="2"/>
    <col min="734" max="734" width="6.1328125" style="2" customWidth="1"/>
    <col min="735" max="735" width="44.86328125" style="2" customWidth="1"/>
    <col min="736" max="736" width="16.19921875" style="2" customWidth="1"/>
    <col min="737" max="737" width="16.796875" style="2" customWidth="1"/>
    <col min="738" max="738" width="13.19921875" style="2" customWidth="1"/>
    <col min="739" max="739" width="10.796875" style="2" customWidth="1"/>
    <col min="740" max="740" width="18.796875" style="2" customWidth="1"/>
    <col min="741" max="741" width="14.86328125" style="2" customWidth="1"/>
    <col min="742" max="742" width="16.86328125" style="2" customWidth="1"/>
    <col min="743" max="743" width="27.19921875" style="2" customWidth="1"/>
    <col min="744" max="744" width="16.33203125" style="2" customWidth="1"/>
    <col min="745" max="745" width="17.6640625" style="2" customWidth="1"/>
    <col min="746" max="746" width="20.53125" style="2" customWidth="1"/>
    <col min="747" max="989" width="8.86328125" style="2"/>
    <col min="990" max="990" width="6.1328125" style="2" customWidth="1"/>
    <col min="991" max="991" width="44.86328125" style="2" customWidth="1"/>
    <col min="992" max="992" width="16.19921875" style="2" customWidth="1"/>
    <col min="993" max="993" width="16.796875" style="2" customWidth="1"/>
    <col min="994" max="994" width="13.19921875" style="2" customWidth="1"/>
    <col min="995" max="995" width="10.796875" style="2" customWidth="1"/>
    <col min="996" max="996" width="18.796875" style="2" customWidth="1"/>
    <col min="997" max="997" width="14.86328125" style="2" customWidth="1"/>
    <col min="998" max="998" width="16.86328125" style="2" customWidth="1"/>
    <col min="999" max="999" width="27.19921875" style="2" customWidth="1"/>
    <col min="1000" max="1000" width="16.33203125" style="2" customWidth="1"/>
    <col min="1001" max="1001" width="17.6640625" style="2" customWidth="1"/>
    <col min="1002" max="1002" width="20.53125" style="2" customWidth="1"/>
    <col min="1003" max="1245" width="8.86328125" style="2"/>
    <col min="1246" max="1246" width="6.1328125" style="2" customWidth="1"/>
    <col min="1247" max="1247" width="44.86328125" style="2" customWidth="1"/>
    <col min="1248" max="1248" width="16.19921875" style="2" customWidth="1"/>
    <col min="1249" max="1249" width="16.796875" style="2" customWidth="1"/>
    <col min="1250" max="1250" width="13.19921875" style="2" customWidth="1"/>
    <col min="1251" max="1251" width="10.796875" style="2" customWidth="1"/>
    <col min="1252" max="1252" width="18.796875" style="2" customWidth="1"/>
    <col min="1253" max="1253" width="14.86328125" style="2" customWidth="1"/>
    <col min="1254" max="1254" width="16.86328125" style="2" customWidth="1"/>
    <col min="1255" max="1255" width="27.19921875" style="2" customWidth="1"/>
    <col min="1256" max="1256" width="16.33203125" style="2" customWidth="1"/>
    <col min="1257" max="1257" width="17.6640625" style="2" customWidth="1"/>
    <col min="1258" max="1258" width="20.53125" style="2" customWidth="1"/>
    <col min="1259" max="1501" width="8.86328125" style="2"/>
    <col min="1502" max="1502" width="6.1328125" style="2" customWidth="1"/>
    <col min="1503" max="1503" width="44.86328125" style="2" customWidth="1"/>
    <col min="1504" max="1504" width="16.19921875" style="2" customWidth="1"/>
    <col min="1505" max="1505" width="16.796875" style="2" customWidth="1"/>
    <col min="1506" max="1506" width="13.19921875" style="2" customWidth="1"/>
    <col min="1507" max="1507" width="10.796875" style="2" customWidth="1"/>
    <col min="1508" max="1508" width="18.796875" style="2" customWidth="1"/>
    <col min="1509" max="1509" width="14.86328125" style="2" customWidth="1"/>
    <col min="1510" max="1510" width="16.86328125" style="2" customWidth="1"/>
    <col min="1511" max="1511" width="27.19921875" style="2" customWidth="1"/>
    <col min="1512" max="1512" width="16.33203125" style="2" customWidth="1"/>
    <col min="1513" max="1513" width="17.6640625" style="2" customWidth="1"/>
    <col min="1514" max="1514" width="20.53125" style="2" customWidth="1"/>
    <col min="1515" max="1757" width="8.86328125" style="2"/>
    <col min="1758" max="1758" width="6.1328125" style="2" customWidth="1"/>
    <col min="1759" max="1759" width="44.86328125" style="2" customWidth="1"/>
    <col min="1760" max="1760" width="16.19921875" style="2" customWidth="1"/>
    <col min="1761" max="1761" width="16.796875" style="2" customWidth="1"/>
    <col min="1762" max="1762" width="13.19921875" style="2" customWidth="1"/>
    <col min="1763" max="1763" width="10.796875" style="2" customWidth="1"/>
    <col min="1764" max="1764" width="18.796875" style="2" customWidth="1"/>
    <col min="1765" max="1765" width="14.86328125" style="2" customWidth="1"/>
    <col min="1766" max="1766" width="16.86328125" style="2" customWidth="1"/>
    <col min="1767" max="1767" width="27.19921875" style="2" customWidth="1"/>
    <col min="1768" max="1768" width="16.33203125" style="2" customWidth="1"/>
    <col min="1769" max="1769" width="17.6640625" style="2" customWidth="1"/>
    <col min="1770" max="1770" width="20.53125" style="2" customWidth="1"/>
    <col min="1771" max="2013" width="8.86328125" style="2"/>
    <col min="2014" max="2014" width="6.1328125" style="2" customWidth="1"/>
    <col min="2015" max="2015" width="44.86328125" style="2" customWidth="1"/>
    <col min="2016" max="2016" width="16.19921875" style="2" customWidth="1"/>
    <col min="2017" max="2017" width="16.796875" style="2" customWidth="1"/>
    <col min="2018" max="2018" width="13.19921875" style="2" customWidth="1"/>
    <col min="2019" max="2019" width="10.796875" style="2" customWidth="1"/>
    <col min="2020" max="2020" width="18.796875" style="2" customWidth="1"/>
    <col min="2021" max="2021" width="14.86328125" style="2" customWidth="1"/>
    <col min="2022" max="2022" width="16.86328125" style="2" customWidth="1"/>
    <col min="2023" max="2023" width="27.19921875" style="2" customWidth="1"/>
    <col min="2024" max="2024" width="16.33203125" style="2" customWidth="1"/>
    <col min="2025" max="2025" width="17.6640625" style="2" customWidth="1"/>
    <col min="2026" max="2026" width="20.53125" style="2" customWidth="1"/>
    <col min="2027" max="2269" width="8.86328125" style="2"/>
    <col min="2270" max="2270" width="6.1328125" style="2" customWidth="1"/>
    <col min="2271" max="2271" width="44.86328125" style="2" customWidth="1"/>
    <col min="2272" max="2272" width="16.19921875" style="2" customWidth="1"/>
    <col min="2273" max="2273" width="16.796875" style="2" customWidth="1"/>
    <col min="2274" max="2274" width="13.19921875" style="2" customWidth="1"/>
    <col min="2275" max="2275" width="10.796875" style="2" customWidth="1"/>
    <col min="2276" max="2276" width="18.796875" style="2" customWidth="1"/>
    <col min="2277" max="2277" width="14.86328125" style="2" customWidth="1"/>
    <col min="2278" max="2278" width="16.86328125" style="2" customWidth="1"/>
    <col min="2279" max="2279" width="27.19921875" style="2" customWidth="1"/>
    <col min="2280" max="2280" width="16.33203125" style="2" customWidth="1"/>
    <col min="2281" max="2281" width="17.6640625" style="2" customWidth="1"/>
    <col min="2282" max="2282" width="20.53125" style="2" customWidth="1"/>
    <col min="2283" max="2525" width="8.86328125" style="2"/>
    <col min="2526" max="2526" width="6.1328125" style="2" customWidth="1"/>
    <col min="2527" max="2527" width="44.86328125" style="2" customWidth="1"/>
    <col min="2528" max="2528" width="16.19921875" style="2" customWidth="1"/>
    <col min="2529" max="2529" width="16.796875" style="2" customWidth="1"/>
    <col min="2530" max="2530" width="13.19921875" style="2" customWidth="1"/>
    <col min="2531" max="2531" width="10.796875" style="2" customWidth="1"/>
    <col min="2532" max="2532" width="18.796875" style="2" customWidth="1"/>
    <col min="2533" max="2533" width="14.86328125" style="2" customWidth="1"/>
    <col min="2534" max="2534" width="16.86328125" style="2" customWidth="1"/>
    <col min="2535" max="2535" width="27.19921875" style="2" customWidth="1"/>
    <col min="2536" max="2536" width="16.33203125" style="2" customWidth="1"/>
    <col min="2537" max="2537" width="17.6640625" style="2" customWidth="1"/>
    <col min="2538" max="2538" width="20.53125" style="2" customWidth="1"/>
    <col min="2539" max="2781" width="8.86328125" style="2"/>
    <col min="2782" max="2782" width="6.1328125" style="2" customWidth="1"/>
    <col min="2783" max="2783" width="44.86328125" style="2" customWidth="1"/>
    <col min="2784" max="2784" width="16.19921875" style="2" customWidth="1"/>
    <col min="2785" max="2785" width="16.796875" style="2" customWidth="1"/>
    <col min="2786" max="2786" width="13.19921875" style="2" customWidth="1"/>
    <col min="2787" max="2787" width="10.796875" style="2" customWidth="1"/>
    <col min="2788" max="2788" width="18.796875" style="2" customWidth="1"/>
    <col min="2789" max="2789" width="14.86328125" style="2" customWidth="1"/>
    <col min="2790" max="2790" width="16.86328125" style="2" customWidth="1"/>
    <col min="2791" max="2791" width="27.19921875" style="2" customWidth="1"/>
    <col min="2792" max="2792" width="16.33203125" style="2" customWidth="1"/>
    <col min="2793" max="2793" width="17.6640625" style="2" customWidth="1"/>
    <col min="2794" max="2794" width="20.53125" style="2" customWidth="1"/>
    <col min="2795" max="3037" width="8.86328125" style="2"/>
    <col min="3038" max="3038" width="6.1328125" style="2" customWidth="1"/>
    <col min="3039" max="3039" width="44.86328125" style="2" customWidth="1"/>
    <col min="3040" max="3040" width="16.19921875" style="2" customWidth="1"/>
    <col min="3041" max="3041" width="16.796875" style="2" customWidth="1"/>
    <col min="3042" max="3042" width="13.19921875" style="2" customWidth="1"/>
    <col min="3043" max="3043" width="10.796875" style="2" customWidth="1"/>
    <col min="3044" max="3044" width="18.796875" style="2" customWidth="1"/>
    <col min="3045" max="3045" width="14.86328125" style="2" customWidth="1"/>
    <col min="3046" max="3046" width="16.86328125" style="2" customWidth="1"/>
    <col min="3047" max="3047" width="27.19921875" style="2" customWidth="1"/>
    <col min="3048" max="3048" width="16.33203125" style="2" customWidth="1"/>
    <col min="3049" max="3049" width="17.6640625" style="2" customWidth="1"/>
    <col min="3050" max="3050" width="20.53125" style="2" customWidth="1"/>
    <col min="3051" max="3293" width="8.86328125" style="2"/>
    <col min="3294" max="3294" width="6.1328125" style="2" customWidth="1"/>
    <col min="3295" max="3295" width="44.86328125" style="2" customWidth="1"/>
    <col min="3296" max="3296" width="16.19921875" style="2" customWidth="1"/>
    <col min="3297" max="3297" width="16.796875" style="2" customWidth="1"/>
    <col min="3298" max="3298" width="13.19921875" style="2" customWidth="1"/>
    <col min="3299" max="3299" width="10.796875" style="2" customWidth="1"/>
    <col min="3300" max="3300" width="18.796875" style="2" customWidth="1"/>
    <col min="3301" max="3301" width="14.86328125" style="2" customWidth="1"/>
    <col min="3302" max="3302" width="16.86328125" style="2" customWidth="1"/>
    <col min="3303" max="3303" width="27.19921875" style="2" customWidth="1"/>
    <col min="3304" max="3304" width="16.33203125" style="2" customWidth="1"/>
    <col min="3305" max="3305" width="17.6640625" style="2" customWidth="1"/>
    <col min="3306" max="3306" width="20.53125" style="2" customWidth="1"/>
    <col min="3307" max="3549" width="8.86328125" style="2"/>
    <col min="3550" max="3550" width="6.1328125" style="2" customWidth="1"/>
    <col min="3551" max="3551" width="44.86328125" style="2" customWidth="1"/>
    <col min="3552" max="3552" width="16.19921875" style="2" customWidth="1"/>
    <col min="3553" max="3553" width="16.796875" style="2" customWidth="1"/>
    <col min="3554" max="3554" width="13.19921875" style="2" customWidth="1"/>
    <col min="3555" max="3555" width="10.796875" style="2" customWidth="1"/>
    <col min="3556" max="3556" width="18.796875" style="2" customWidth="1"/>
    <col min="3557" max="3557" width="14.86328125" style="2" customWidth="1"/>
    <col min="3558" max="3558" width="16.86328125" style="2" customWidth="1"/>
    <col min="3559" max="3559" width="27.19921875" style="2" customWidth="1"/>
    <col min="3560" max="3560" width="16.33203125" style="2" customWidth="1"/>
    <col min="3561" max="3561" width="17.6640625" style="2" customWidth="1"/>
    <col min="3562" max="3562" width="20.53125" style="2" customWidth="1"/>
    <col min="3563" max="3805" width="8.86328125" style="2"/>
    <col min="3806" max="3806" width="6.1328125" style="2" customWidth="1"/>
    <col min="3807" max="3807" width="44.86328125" style="2" customWidth="1"/>
    <col min="3808" max="3808" width="16.19921875" style="2" customWidth="1"/>
    <col min="3809" max="3809" width="16.796875" style="2" customWidth="1"/>
    <col min="3810" max="3810" width="13.19921875" style="2" customWidth="1"/>
    <col min="3811" max="3811" width="10.796875" style="2" customWidth="1"/>
    <col min="3812" max="3812" width="18.796875" style="2" customWidth="1"/>
    <col min="3813" max="3813" width="14.86328125" style="2" customWidth="1"/>
    <col min="3814" max="3814" width="16.86328125" style="2" customWidth="1"/>
    <col min="3815" max="3815" width="27.19921875" style="2" customWidth="1"/>
    <col min="3816" max="3816" width="16.33203125" style="2" customWidth="1"/>
    <col min="3817" max="3817" width="17.6640625" style="2" customWidth="1"/>
    <col min="3818" max="3818" width="20.53125" style="2" customWidth="1"/>
    <col min="3819" max="4061" width="8.86328125" style="2"/>
    <col min="4062" max="4062" width="6.1328125" style="2" customWidth="1"/>
    <col min="4063" max="4063" width="44.86328125" style="2" customWidth="1"/>
    <col min="4064" max="4064" width="16.19921875" style="2" customWidth="1"/>
    <col min="4065" max="4065" width="16.796875" style="2" customWidth="1"/>
    <col min="4066" max="4066" width="13.19921875" style="2" customWidth="1"/>
    <col min="4067" max="4067" width="10.796875" style="2" customWidth="1"/>
    <col min="4068" max="4068" width="18.796875" style="2" customWidth="1"/>
    <col min="4069" max="4069" width="14.86328125" style="2" customWidth="1"/>
    <col min="4070" max="4070" width="16.86328125" style="2" customWidth="1"/>
    <col min="4071" max="4071" width="27.19921875" style="2" customWidth="1"/>
    <col min="4072" max="4072" width="16.33203125" style="2" customWidth="1"/>
    <col min="4073" max="4073" width="17.6640625" style="2" customWidth="1"/>
    <col min="4074" max="4074" width="20.53125" style="2" customWidth="1"/>
    <col min="4075" max="4317" width="8.86328125" style="2"/>
    <col min="4318" max="4318" width="6.1328125" style="2" customWidth="1"/>
    <col min="4319" max="4319" width="44.86328125" style="2" customWidth="1"/>
    <col min="4320" max="4320" width="16.19921875" style="2" customWidth="1"/>
    <col min="4321" max="4321" width="16.796875" style="2" customWidth="1"/>
    <col min="4322" max="4322" width="13.19921875" style="2" customWidth="1"/>
    <col min="4323" max="4323" width="10.796875" style="2" customWidth="1"/>
    <col min="4324" max="4324" width="18.796875" style="2" customWidth="1"/>
    <col min="4325" max="4325" width="14.86328125" style="2" customWidth="1"/>
    <col min="4326" max="4326" width="16.86328125" style="2" customWidth="1"/>
    <col min="4327" max="4327" width="27.19921875" style="2" customWidth="1"/>
    <col min="4328" max="4328" width="16.33203125" style="2" customWidth="1"/>
    <col min="4329" max="4329" width="17.6640625" style="2" customWidth="1"/>
    <col min="4330" max="4330" width="20.53125" style="2" customWidth="1"/>
    <col min="4331" max="4573" width="8.86328125" style="2"/>
    <col min="4574" max="4574" width="6.1328125" style="2" customWidth="1"/>
    <col min="4575" max="4575" width="44.86328125" style="2" customWidth="1"/>
    <col min="4576" max="4576" width="16.19921875" style="2" customWidth="1"/>
    <col min="4577" max="4577" width="16.796875" style="2" customWidth="1"/>
    <col min="4578" max="4578" width="13.19921875" style="2" customWidth="1"/>
    <col min="4579" max="4579" width="10.796875" style="2" customWidth="1"/>
    <col min="4580" max="4580" width="18.796875" style="2" customWidth="1"/>
    <col min="4581" max="4581" width="14.86328125" style="2" customWidth="1"/>
    <col min="4582" max="4582" width="16.86328125" style="2" customWidth="1"/>
    <col min="4583" max="4583" width="27.19921875" style="2" customWidth="1"/>
    <col min="4584" max="4584" width="16.33203125" style="2" customWidth="1"/>
    <col min="4585" max="4585" width="17.6640625" style="2" customWidth="1"/>
    <col min="4586" max="4586" width="20.53125" style="2" customWidth="1"/>
    <col min="4587" max="4829" width="8.86328125" style="2"/>
    <col min="4830" max="4830" width="6.1328125" style="2" customWidth="1"/>
    <col min="4831" max="4831" width="44.86328125" style="2" customWidth="1"/>
    <col min="4832" max="4832" width="16.19921875" style="2" customWidth="1"/>
    <col min="4833" max="4833" width="16.796875" style="2" customWidth="1"/>
    <col min="4834" max="4834" width="13.19921875" style="2" customWidth="1"/>
    <col min="4835" max="4835" width="10.796875" style="2" customWidth="1"/>
    <col min="4836" max="4836" width="18.796875" style="2" customWidth="1"/>
    <col min="4837" max="4837" width="14.86328125" style="2" customWidth="1"/>
    <col min="4838" max="4838" width="16.86328125" style="2" customWidth="1"/>
    <col min="4839" max="4839" width="27.19921875" style="2" customWidth="1"/>
    <col min="4840" max="4840" width="16.33203125" style="2" customWidth="1"/>
    <col min="4841" max="4841" width="17.6640625" style="2" customWidth="1"/>
    <col min="4842" max="4842" width="20.53125" style="2" customWidth="1"/>
    <col min="4843" max="5085" width="8.86328125" style="2"/>
    <col min="5086" max="5086" width="6.1328125" style="2" customWidth="1"/>
    <col min="5087" max="5087" width="44.86328125" style="2" customWidth="1"/>
    <col min="5088" max="5088" width="16.19921875" style="2" customWidth="1"/>
    <col min="5089" max="5089" width="16.796875" style="2" customWidth="1"/>
    <col min="5090" max="5090" width="13.19921875" style="2" customWidth="1"/>
    <col min="5091" max="5091" width="10.796875" style="2" customWidth="1"/>
    <col min="5092" max="5092" width="18.796875" style="2" customWidth="1"/>
    <col min="5093" max="5093" width="14.86328125" style="2" customWidth="1"/>
    <col min="5094" max="5094" width="16.86328125" style="2" customWidth="1"/>
    <col min="5095" max="5095" width="27.19921875" style="2" customWidth="1"/>
    <col min="5096" max="5096" width="16.33203125" style="2" customWidth="1"/>
    <col min="5097" max="5097" width="17.6640625" style="2" customWidth="1"/>
    <col min="5098" max="5098" width="20.53125" style="2" customWidth="1"/>
    <col min="5099" max="5341" width="8.86328125" style="2"/>
    <col min="5342" max="5342" width="6.1328125" style="2" customWidth="1"/>
    <col min="5343" max="5343" width="44.86328125" style="2" customWidth="1"/>
    <col min="5344" max="5344" width="16.19921875" style="2" customWidth="1"/>
    <col min="5345" max="5345" width="16.796875" style="2" customWidth="1"/>
    <col min="5346" max="5346" width="13.19921875" style="2" customWidth="1"/>
    <col min="5347" max="5347" width="10.796875" style="2" customWidth="1"/>
    <col min="5348" max="5348" width="18.796875" style="2" customWidth="1"/>
    <col min="5349" max="5349" width="14.86328125" style="2" customWidth="1"/>
    <col min="5350" max="5350" width="16.86328125" style="2" customWidth="1"/>
    <col min="5351" max="5351" width="27.19921875" style="2" customWidth="1"/>
    <col min="5352" max="5352" width="16.33203125" style="2" customWidth="1"/>
    <col min="5353" max="5353" width="17.6640625" style="2" customWidth="1"/>
    <col min="5354" max="5354" width="20.53125" style="2" customWidth="1"/>
    <col min="5355" max="5597" width="8.86328125" style="2"/>
    <col min="5598" max="5598" width="6.1328125" style="2" customWidth="1"/>
    <col min="5599" max="5599" width="44.86328125" style="2" customWidth="1"/>
    <col min="5600" max="5600" width="16.19921875" style="2" customWidth="1"/>
    <col min="5601" max="5601" width="16.796875" style="2" customWidth="1"/>
    <col min="5602" max="5602" width="13.19921875" style="2" customWidth="1"/>
    <col min="5603" max="5603" width="10.796875" style="2" customWidth="1"/>
    <col min="5604" max="5604" width="18.796875" style="2" customWidth="1"/>
    <col min="5605" max="5605" width="14.86328125" style="2" customWidth="1"/>
    <col min="5606" max="5606" width="16.86328125" style="2" customWidth="1"/>
    <col min="5607" max="5607" width="27.19921875" style="2" customWidth="1"/>
    <col min="5608" max="5608" width="16.33203125" style="2" customWidth="1"/>
    <col min="5609" max="5609" width="17.6640625" style="2" customWidth="1"/>
    <col min="5610" max="5610" width="20.53125" style="2" customWidth="1"/>
    <col min="5611" max="5853" width="8.86328125" style="2"/>
    <col min="5854" max="5854" width="6.1328125" style="2" customWidth="1"/>
    <col min="5855" max="5855" width="44.86328125" style="2" customWidth="1"/>
    <col min="5856" max="5856" width="16.19921875" style="2" customWidth="1"/>
    <col min="5857" max="5857" width="16.796875" style="2" customWidth="1"/>
    <col min="5858" max="5858" width="13.19921875" style="2" customWidth="1"/>
    <col min="5859" max="5859" width="10.796875" style="2" customWidth="1"/>
    <col min="5860" max="5860" width="18.796875" style="2" customWidth="1"/>
    <col min="5861" max="5861" width="14.86328125" style="2" customWidth="1"/>
    <col min="5862" max="5862" width="16.86328125" style="2" customWidth="1"/>
    <col min="5863" max="5863" width="27.19921875" style="2" customWidth="1"/>
    <col min="5864" max="5864" width="16.33203125" style="2" customWidth="1"/>
    <col min="5865" max="5865" width="17.6640625" style="2" customWidth="1"/>
    <col min="5866" max="5866" width="20.53125" style="2" customWidth="1"/>
    <col min="5867" max="6109" width="8.86328125" style="2"/>
    <col min="6110" max="6110" width="6.1328125" style="2" customWidth="1"/>
    <col min="6111" max="6111" width="44.86328125" style="2" customWidth="1"/>
    <col min="6112" max="6112" width="16.19921875" style="2" customWidth="1"/>
    <col min="6113" max="6113" width="16.796875" style="2" customWidth="1"/>
    <col min="6114" max="6114" width="13.19921875" style="2" customWidth="1"/>
    <col min="6115" max="6115" width="10.796875" style="2" customWidth="1"/>
    <col min="6116" max="6116" width="18.796875" style="2" customWidth="1"/>
    <col min="6117" max="6117" width="14.86328125" style="2" customWidth="1"/>
    <col min="6118" max="6118" width="16.86328125" style="2" customWidth="1"/>
    <col min="6119" max="6119" width="27.19921875" style="2" customWidth="1"/>
    <col min="6120" max="6120" width="16.33203125" style="2" customWidth="1"/>
    <col min="6121" max="6121" width="17.6640625" style="2" customWidth="1"/>
    <col min="6122" max="6122" width="20.53125" style="2" customWidth="1"/>
    <col min="6123" max="6365" width="8.86328125" style="2"/>
    <col min="6366" max="6366" width="6.1328125" style="2" customWidth="1"/>
    <col min="6367" max="6367" width="44.86328125" style="2" customWidth="1"/>
    <col min="6368" max="6368" width="16.19921875" style="2" customWidth="1"/>
    <col min="6369" max="6369" width="16.796875" style="2" customWidth="1"/>
    <col min="6370" max="6370" width="13.19921875" style="2" customWidth="1"/>
    <col min="6371" max="6371" width="10.796875" style="2" customWidth="1"/>
    <col min="6372" max="6372" width="18.796875" style="2" customWidth="1"/>
    <col min="6373" max="6373" width="14.86328125" style="2" customWidth="1"/>
    <col min="6374" max="6374" width="16.86328125" style="2" customWidth="1"/>
    <col min="6375" max="6375" width="27.19921875" style="2" customWidth="1"/>
    <col min="6376" max="6376" width="16.33203125" style="2" customWidth="1"/>
    <col min="6377" max="6377" width="17.6640625" style="2" customWidth="1"/>
    <col min="6378" max="6378" width="20.53125" style="2" customWidth="1"/>
    <col min="6379" max="6621" width="8.86328125" style="2"/>
    <col min="6622" max="6622" width="6.1328125" style="2" customWidth="1"/>
    <col min="6623" max="6623" width="44.86328125" style="2" customWidth="1"/>
    <col min="6624" max="6624" width="16.19921875" style="2" customWidth="1"/>
    <col min="6625" max="6625" width="16.796875" style="2" customWidth="1"/>
    <col min="6626" max="6626" width="13.19921875" style="2" customWidth="1"/>
    <col min="6627" max="6627" width="10.796875" style="2" customWidth="1"/>
    <col min="6628" max="6628" width="18.796875" style="2" customWidth="1"/>
    <col min="6629" max="6629" width="14.86328125" style="2" customWidth="1"/>
    <col min="6630" max="6630" width="16.86328125" style="2" customWidth="1"/>
    <col min="6631" max="6631" width="27.19921875" style="2" customWidth="1"/>
    <col min="6632" max="6632" width="16.33203125" style="2" customWidth="1"/>
    <col min="6633" max="6633" width="17.6640625" style="2" customWidth="1"/>
    <col min="6634" max="6634" width="20.53125" style="2" customWidth="1"/>
    <col min="6635" max="6877" width="8.86328125" style="2"/>
    <col min="6878" max="6878" width="6.1328125" style="2" customWidth="1"/>
    <col min="6879" max="6879" width="44.86328125" style="2" customWidth="1"/>
    <col min="6880" max="6880" width="16.19921875" style="2" customWidth="1"/>
    <col min="6881" max="6881" width="16.796875" style="2" customWidth="1"/>
    <col min="6882" max="6882" width="13.19921875" style="2" customWidth="1"/>
    <col min="6883" max="6883" width="10.796875" style="2" customWidth="1"/>
    <col min="6884" max="6884" width="18.796875" style="2" customWidth="1"/>
    <col min="6885" max="6885" width="14.86328125" style="2" customWidth="1"/>
    <col min="6886" max="6886" width="16.86328125" style="2" customWidth="1"/>
    <col min="6887" max="6887" width="27.19921875" style="2" customWidth="1"/>
    <col min="6888" max="6888" width="16.33203125" style="2" customWidth="1"/>
    <col min="6889" max="6889" width="17.6640625" style="2" customWidth="1"/>
    <col min="6890" max="6890" width="20.53125" style="2" customWidth="1"/>
    <col min="6891" max="7133" width="8.86328125" style="2"/>
    <col min="7134" max="7134" width="6.1328125" style="2" customWidth="1"/>
    <col min="7135" max="7135" width="44.86328125" style="2" customWidth="1"/>
    <col min="7136" max="7136" width="16.19921875" style="2" customWidth="1"/>
    <col min="7137" max="7137" width="16.796875" style="2" customWidth="1"/>
    <col min="7138" max="7138" width="13.19921875" style="2" customWidth="1"/>
    <col min="7139" max="7139" width="10.796875" style="2" customWidth="1"/>
    <col min="7140" max="7140" width="18.796875" style="2" customWidth="1"/>
    <col min="7141" max="7141" width="14.86328125" style="2" customWidth="1"/>
    <col min="7142" max="7142" width="16.86328125" style="2" customWidth="1"/>
    <col min="7143" max="7143" width="27.19921875" style="2" customWidth="1"/>
    <col min="7144" max="7144" width="16.33203125" style="2" customWidth="1"/>
    <col min="7145" max="7145" width="17.6640625" style="2" customWidth="1"/>
    <col min="7146" max="7146" width="20.53125" style="2" customWidth="1"/>
    <col min="7147" max="7389" width="8.86328125" style="2"/>
    <col min="7390" max="7390" width="6.1328125" style="2" customWidth="1"/>
    <col min="7391" max="7391" width="44.86328125" style="2" customWidth="1"/>
    <col min="7392" max="7392" width="16.19921875" style="2" customWidth="1"/>
    <col min="7393" max="7393" width="16.796875" style="2" customWidth="1"/>
    <col min="7394" max="7394" width="13.19921875" style="2" customWidth="1"/>
    <col min="7395" max="7395" width="10.796875" style="2" customWidth="1"/>
    <col min="7396" max="7396" width="18.796875" style="2" customWidth="1"/>
    <col min="7397" max="7397" width="14.86328125" style="2" customWidth="1"/>
    <col min="7398" max="7398" width="16.86328125" style="2" customWidth="1"/>
    <col min="7399" max="7399" width="27.19921875" style="2" customWidth="1"/>
    <col min="7400" max="7400" width="16.33203125" style="2" customWidth="1"/>
    <col min="7401" max="7401" width="17.6640625" style="2" customWidth="1"/>
    <col min="7402" max="7402" width="20.53125" style="2" customWidth="1"/>
    <col min="7403" max="7645" width="8.86328125" style="2"/>
    <col min="7646" max="7646" width="6.1328125" style="2" customWidth="1"/>
    <col min="7647" max="7647" width="44.86328125" style="2" customWidth="1"/>
    <col min="7648" max="7648" width="16.19921875" style="2" customWidth="1"/>
    <col min="7649" max="7649" width="16.796875" style="2" customWidth="1"/>
    <col min="7650" max="7650" width="13.19921875" style="2" customWidth="1"/>
    <col min="7651" max="7651" width="10.796875" style="2" customWidth="1"/>
    <col min="7652" max="7652" width="18.796875" style="2" customWidth="1"/>
    <col min="7653" max="7653" width="14.86328125" style="2" customWidth="1"/>
    <col min="7654" max="7654" width="16.86328125" style="2" customWidth="1"/>
    <col min="7655" max="7655" width="27.19921875" style="2" customWidth="1"/>
    <col min="7656" max="7656" width="16.33203125" style="2" customWidth="1"/>
    <col min="7657" max="7657" width="17.6640625" style="2" customWidth="1"/>
    <col min="7658" max="7658" width="20.53125" style="2" customWidth="1"/>
    <col min="7659" max="7901" width="8.86328125" style="2"/>
    <col min="7902" max="7902" width="6.1328125" style="2" customWidth="1"/>
    <col min="7903" max="7903" width="44.86328125" style="2" customWidth="1"/>
    <col min="7904" max="7904" width="16.19921875" style="2" customWidth="1"/>
    <col min="7905" max="7905" width="16.796875" style="2" customWidth="1"/>
    <col min="7906" max="7906" width="13.19921875" style="2" customWidth="1"/>
    <col min="7907" max="7907" width="10.796875" style="2" customWidth="1"/>
    <col min="7908" max="7908" width="18.796875" style="2" customWidth="1"/>
    <col min="7909" max="7909" width="14.86328125" style="2" customWidth="1"/>
    <col min="7910" max="7910" width="16.86328125" style="2" customWidth="1"/>
    <col min="7911" max="7911" width="27.19921875" style="2" customWidth="1"/>
    <col min="7912" max="7912" width="16.33203125" style="2" customWidth="1"/>
    <col min="7913" max="7913" width="17.6640625" style="2" customWidth="1"/>
    <col min="7914" max="7914" width="20.53125" style="2" customWidth="1"/>
    <col min="7915" max="8157" width="8.86328125" style="2"/>
    <col min="8158" max="8158" width="6.1328125" style="2" customWidth="1"/>
    <col min="8159" max="8159" width="44.86328125" style="2" customWidth="1"/>
    <col min="8160" max="8160" width="16.19921875" style="2" customWidth="1"/>
    <col min="8161" max="8161" width="16.796875" style="2" customWidth="1"/>
    <col min="8162" max="8162" width="13.19921875" style="2" customWidth="1"/>
    <col min="8163" max="8163" width="10.796875" style="2" customWidth="1"/>
    <col min="8164" max="8164" width="18.796875" style="2" customWidth="1"/>
    <col min="8165" max="8165" width="14.86328125" style="2" customWidth="1"/>
    <col min="8166" max="8166" width="16.86328125" style="2" customWidth="1"/>
    <col min="8167" max="8167" width="27.19921875" style="2" customWidth="1"/>
    <col min="8168" max="8168" width="16.33203125" style="2" customWidth="1"/>
    <col min="8169" max="8169" width="17.6640625" style="2" customWidth="1"/>
    <col min="8170" max="8170" width="20.53125" style="2" customWidth="1"/>
    <col min="8171" max="8413" width="8.86328125" style="2"/>
    <col min="8414" max="8414" width="6.1328125" style="2" customWidth="1"/>
    <col min="8415" max="8415" width="44.86328125" style="2" customWidth="1"/>
    <col min="8416" max="8416" width="16.19921875" style="2" customWidth="1"/>
    <col min="8417" max="8417" width="16.796875" style="2" customWidth="1"/>
    <col min="8418" max="8418" width="13.19921875" style="2" customWidth="1"/>
    <col min="8419" max="8419" width="10.796875" style="2" customWidth="1"/>
    <col min="8420" max="8420" width="18.796875" style="2" customWidth="1"/>
    <col min="8421" max="8421" width="14.86328125" style="2" customWidth="1"/>
    <col min="8422" max="8422" width="16.86328125" style="2" customWidth="1"/>
    <col min="8423" max="8423" width="27.19921875" style="2" customWidth="1"/>
    <col min="8424" max="8424" width="16.33203125" style="2" customWidth="1"/>
    <col min="8425" max="8425" width="17.6640625" style="2" customWidth="1"/>
    <col min="8426" max="8426" width="20.53125" style="2" customWidth="1"/>
    <col min="8427" max="8669" width="8.86328125" style="2"/>
    <col min="8670" max="8670" width="6.1328125" style="2" customWidth="1"/>
    <col min="8671" max="8671" width="44.86328125" style="2" customWidth="1"/>
    <col min="8672" max="8672" width="16.19921875" style="2" customWidth="1"/>
    <col min="8673" max="8673" width="16.796875" style="2" customWidth="1"/>
    <col min="8674" max="8674" width="13.19921875" style="2" customWidth="1"/>
    <col min="8675" max="8675" width="10.796875" style="2" customWidth="1"/>
    <col min="8676" max="8676" width="18.796875" style="2" customWidth="1"/>
    <col min="8677" max="8677" width="14.86328125" style="2" customWidth="1"/>
    <col min="8678" max="8678" width="16.86328125" style="2" customWidth="1"/>
    <col min="8679" max="8679" width="27.19921875" style="2" customWidth="1"/>
    <col min="8680" max="8680" width="16.33203125" style="2" customWidth="1"/>
    <col min="8681" max="8681" width="17.6640625" style="2" customWidth="1"/>
    <col min="8682" max="8682" width="20.53125" style="2" customWidth="1"/>
    <col min="8683" max="8925" width="8.86328125" style="2"/>
    <col min="8926" max="8926" width="6.1328125" style="2" customWidth="1"/>
    <col min="8927" max="8927" width="44.86328125" style="2" customWidth="1"/>
    <col min="8928" max="8928" width="16.19921875" style="2" customWidth="1"/>
    <col min="8929" max="8929" width="16.796875" style="2" customWidth="1"/>
    <col min="8930" max="8930" width="13.19921875" style="2" customWidth="1"/>
    <col min="8931" max="8931" width="10.796875" style="2" customWidth="1"/>
    <col min="8932" max="8932" width="18.796875" style="2" customWidth="1"/>
    <col min="8933" max="8933" width="14.86328125" style="2" customWidth="1"/>
    <col min="8934" max="8934" width="16.86328125" style="2" customWidth="1"/>
    <col min="8935" max="8935" width="27.19921875" style="2" customWidth="1"/>
    <col min="8936" max="8936" width="16.33203125" style="2" customWidth="1"/>
    <col min="8937" max="8937" width="17.6640625" style="2" customWidth="1"/>
    <col min="8938" max="8938" width="20.53125" style="2" customWidth="1"/>
    <col min="8939" max="9181" width="8.86328125" style="2"/>
    <col min="9182" max="9182" width="6.1328125" style="2" customWidth="1"/>
    <col min="9183" max="9183" width="44.86328125" style="2" customWidth="1"/>
    <col min="9184" max="9184" width="16.19921875" style="2" customWidth="1"/>
    <col min="9185" max="9185" width="16.796875" style="2" customWidth="1"/>
    <col min="9186" max="9186" width="13.19921875" style="2" customWidth="1"/>
    <col min="9187" max="9187" width="10.796875" style="2" customWidth="1"/>
    <col min="9188" max="9188" width="18.796875" style="2" customWidth="1"/>
    <col min="9189" max="9189" width="14.86328125" style="2" customWidth="1"/>
    <col min="9190" max="9190" width="16.86328125" style="2" customWidth="1"/>
    <col min="9191" max="9191" width="27.19921875" style="2" customWidth="1"/>
    <col min="9192" max="9192" width="16.33203125" style="2" customWidth="1"/>
    <col min="9193" max="9193" width="17.6640625" style="2" customWidth="1"/>
    <col min="9194" max="9194" width="20.53125" style="2" customWidth="1"/>
    <col min="9195" max="9437" width="8.86328125" style="2"/>
    <col min="9438" max="9438" width="6.1328125" style="2" customWidth="1"/>
    <col min="9439" max="9439" width="44.86328125" style="2" customWidth="1"/>
    <col min="9440" max="9440" width="16.19921875" style="2" customWidth="1"/>
    <col min="9441" max="9441" width="16.796875" style="2" customWidth="1"/>
    <col min="9442" max="9442" width="13.19921875" style="2" customWidth="1"/>
    <col min="9443" max="9443" width="10.796875" style="2" customWidth="1"/>
    <col min="9444" max="9444" width="18.796875" style="2" customWidth="1"/>
    <col min="9445" max="9445" width="14.86328125" style="2" customWidth="1"/>
    <col min="9446" max="9446" width="16.86328125" style="2" customWidth="1"/>
    <col min="9447" max="9447" width="27.19921875" style="2" customWidth="1"/>
    <col min="9448" max="9448" width="16.33203125" style="2" customWidth="1"/>
    <col min="9449" max="9449" width="17.6640625" style="2" customWidth="1"/>
    <col min="9450" max="9450" width="20.53125" style="2" customWidth="1"/>
    <col min="9451" max="9693" width="8.86328125" style="2"/>
    <col min="9694" max="9694" width="6.1328125" style="2" customWidth="1"/>
    <col min="9695" max="9695" width="44.86328125" style="2" customWidth="1"/>
    <col min="9696" max="9696" width="16.19921875" style="2" customWidth="1"/>
    <col min="9697" max="9697" width="16.796875" style="2" customWidth="1"/>
    <col min="9698" max="9698" width="13.19921875" style="2" customWidth="1"/>
    <col min="9699" max="9699" width="10.796875" style="2" customWidth="1"/>
    <col min="9700" max="9700" width="18.796875" style="2" customWidth="1"/>
    <col min="9701" max="9701" width="14.86328125" style="2" customWidth="1"/>
    <col min="9702" max="9702" width="16.86328125" style="2" customWidth="1"/>
    <col min="9703" max="9703" width="27.19921875" style="2" customWidth="1"/>
    <col min="9704" max="9704" width="16.33203125" style="2" customWidth="1"/>
    <col min="9705" max="9705" width="17.6640625" style="2" customWidth="1"/>
    <col min="9706" max="9706" width="20.53125" style="2" customWidth="1"/>
    <col min="9707" max="9949" width="8.86328125" style="2"/>
    <col min="9950" max="9950" width="6.1328125" style="2" customWidth="1"/>
    <col min="9951" max="9951" width="44.86328125" style="2" customWidth="1"/>
    <col min="9952" max="9952" width="16.19921875" style="2" customWidth="1"/>
    <col min="9953" max="9953" width="16.796875" style="2" customWidth="1"/>
    <col min="9954" max="9954" width="13.19921875" style="2" customWidth="1"/>
    <col min="9955" max="9955" width="10.796875" style="2" customWidth="1"/>
    <col min="9956" max="9956" width="18.796875" style="2" customWidth="1"/>
    <col min="9957" max="9957" width="14.86328125" style="2" customWidth="1"/>
    <col min="9958" max="9958" width="16.86328125" style="2" customWidth="1"/>
    <col min="9959" max="9959" width="27.19921875" style="2" customWidth="1"/>
    <col min="9960" max="9960" width="16.33203125" style="2" customWidth="1"/>
    <col min="9961" max="9961" width="17.6640625" style="2" customWidth="1"/>
    <col min="9962" max="9962" width="20.53125" style="2" customWidth="1"/>
    <col min="9963" max="10205" width="8.86328125" style="2"/>
    <col min="10206" max="10206" width="6.1328125" style="2" customWidth="1"/>
    <col min="10207" max="10207" width="44.86328125" style="2" customWidth="1"/>
    <col min="10208" max="10208" width="16.19921875" style="2" customWidth="1"/>
    <col min="10209" max="10209" width="16.796875" style="2" customWidth="1"/>
    <col min="10210" max="10210" width="13.19921875" style="2" customWidth="1"/>
    <col min="10211" max="10211" width="10.796875" style="2" customWidth="1"/>
    <col min="10212" max="10212" width="18.796875" style="2" customWidth="1"/>
    <col min="10213" max="10213" width="14.86328125" style="2" customWidth="1"/>
    <col min="10214" max="10214" width="16.86328125" style="2" customWidth="1"/>
    <col min="10215" max="10215" width="27.19921875" style="2" customWidth="1"/>
    <col min="10216" max="10216" width="16.33203125" style="2" customWidth="1"/>
    <col min="10217" max="10217" width="17.6640625" style="2" customWidth="1"/>
    <col min="10218" max="10218" width="20.53125" style="2" customWidth="1"/>
    <col min="10219" max="10461" width="8.86328125" style="2"/>
    <col min="10462" max="10462" width="6.1328125" style="2" customWidth="1"/>
    <col min="10463" max="10463" width="44.86328125" style="2" customWidth="1"/>
    <col min="10464" max="10464" width="16.19921875" style="2" customWidth="1"/>
    <col min="10465" max="10465" width="16.796875" style="2" customWidth="1"/>
    <col min="10466" max="10466" width="13.19921875" style="2" customWidth="1"/>
    <col min="10467" max="10467" width="10.796875" style="2" customWidth="1"/>
    <col min="10468" max="10468" width="18.796875" style="2" customWidth="1"/>
    <col min="10469" max="10469" width="14.86328125" style="2" customWidth="1"/>
    <col min="10470" max="10470" width="16.86328125" style="2" customWidth="1"/>
    <col min="10471" max="10471" width="27.19921875" style="2" customWidth="1"/>
    <col min="10472" max="10472" width="16.33203125" style="2" customWidth="1"/>
    <col min="10473" max="10473" width="17.6640625" style="2" customWidth="1"/>
    <col min="10474" max="10474" width="20.53125" style="2" customWidth="1"/>
    <col min="10475" max="10717" width="8.86328125" style="2"/>
    <col min="10718" max="10718" width="6.1328125" style="2" customWidth="1"/>
    <col min="10719" max="10719" width="44.86328125" style="2" customWidth="1"/>
    <col min="10720" max="10720" width="16.19921875" style="2" customWidth="1"/>
    <col min="10721" max="10721" width="16.796875" style="2" customWidth="1"/>
    <col min="10722" max="10722" width="13.19921875" style="2" customWidth="1"/>
    <col min="10723" max="10723" width="10.796875" style="2" customWidth="1"/>
    <col min="10724" max="10724" width="18.796875" style="2" customWidth="1"/>
    <col min="10725" max="10725" width="14.86328125" style="2" customWidth="1"/>
    <col min="10726" max="10726" width="16.86328125" style="2" customWidth="1"/>
    <col min="10727" max="10727" width="27.19921875" style="2" customWidth="1"/>
    <col min="10728" max="10728" width="16.33203125" style="2" customWidth="1"/>
    <col min="10729" max="10729" width="17.6640625" style="2" customWidth="1"/>
    <col min="10730" max="10730" width="20.53125" style="2" customWidth="1"/>
    <col min="10731" max="10973" width="8.86328125" style="2"/>
    <col min="10974" max="10974" width="6.1328125" style="2" customWidth="1"/>
    <col min="10975" max="10975" width="44.86328125" style="2" customWidth="1"/>
    <col min="10976" max="10976" width="16.19921875" style="2" customWidth="1"/>
    <col min="10977" max="10977" width="16.796875" style="2" customWidth="1"/>
    <col min="10978" max="10978" width="13.19921875" style="2" customWidth="1"/>
    <col min="10979" max="10979" width="10.796875" style="2" customWidth="1"/>
    <col min="10980" max="10980" width="18.796875" style="2" customWidth="1"/>
    <col min="10981" max="10981" width="14.86328125" style="2" customWidth="1"/>
    <col min="10982" max="10982" width="16.86328125" style="2" customWidth="1"/>
    <col min="10983" max="10983" width="27.19921875" style="2" customWidth="1"/>
    <col min="10984" max="10984" width="16.33203125" style="2" customWidth="1"/>
    <col min="10985" max="10985" width="17.6640625" style="2" customWidth="1"/>
    <col min="10986" max="10986" width="20.53125" style="2" customWidth="1"/>
    <col min="10987" max="11229" width="8.86328125" style="2"/>
    <col min="11230" max="11230" width="6.1328125" style="2" customWidth="1"/>
    <col min="11231" max="11231" width="44.86328125" style="2" customWidth="1"/>
    <col min="11232" max="11232" width="16.19921875" style="2" customWidth="1"/>
    <col min="11233" max="11233" width="16.796875" style="2" customWidth="1"/>
    <col min="11234" max="11234" width="13.19921875" style="2" customWidth="1"/>
    <col min="11235" max="11235" width="10.796875" style="2" customWidth="1"/>
    <col min="11236" max="11236" width="18.796875" style="2" customWidth="1"/>
    <col min="11237" max="11237" width="14.86328125" style="2" customWidth="1"/>
    <col min="11238" max="11238" width="16.86328125" style="2" customWidth="1"/>
    <col min="11239" max="11239" width="27.19921875" style="2" customWidth="1"/>
    <col min="11240" max="11240" width="16.33203125" style="2" customWidth="1"/>
    <col min="11241" max="11241" width="17.6640625" style="2" customWidth="1"/>
    <col min="11242" max="11242" width="20.53125" style="2" customWidth="1"/>
    <col min="11243" max="11485" width="8.86328125" style="2"/>
    <col min="11486" max="11486" width="6.1328125" style="2" customWidth="1"/>
    <col min="11487" max="11487" width="44.86328125" style="2" customWidth="1"/>
    <col min="11488" max="11488" width="16.19921875" style="2" customWidth="1"/>
    <col min="11489" max="11489" width="16.796875" style="2" customWidth="1"/>
    <col min="11490" max="11490" width="13.19921875" style="2" customWidth="1"/>
    <col min="11491" max="11491" width="10.796875" style="2" customWidth="1"/>
    <col min="11492" max="11492" width="18.796875" style="2" customWidth="1"/>
    <col min="11493" max="11493" width="14.86328125" style="2" customWidth="1"/>
    <col min="11494" max="11494" width="16.86328125" style="2" customWidth="1"/>
    <col min="11495" max="11495" width="27.19921875" style="2" customWidth="1"/>
    <col min="11496" max="11496" width="16.33203125" style="2" customWidth="1"/>
    <col min="11497" max="11497" width="17.6640625" style="2" customWidth="1"/>
    <col min="11498" max="11498" width="20.53125" style="2" customWidth="1"/>
    <col min="11499" max="11741" width="8.86328125" style="2"/>
    <col min="11742" max="11742" width="6.1328125" style="2" customWidth="1"/>
    <col min="11743" max="11743" width="44.86328125" style="2" customWidth="1"/>
    <col min="11744" max="11744" width="16.19921875" style="2" customWidth="1"/>
    <col min="11745" max="11745" width="16.796875" style="2" customWidth="1"/>
    <col min="11746" max="11746" width="13.19921875" style="2" customWidth="1"/>
    <col min="11747" max="11747" width="10.796875" style="2" customWidth="1"/>
    <col min="11748" max="11748" width="18.796875" style="2" customWidth="1"/>
    <col min="11749" max="11749" width="14.86328125" style="2" customWidth="1"/>
    <col min="11750" max="11750" width="16.86328125" style="2" customWidth="1"/>
    <col min="11751" max="11751" width="27.19921875" style="2" customWidth="1"/>
    <col min="11752" max="11752" width="16.33203125" style="2" customWidth="1"/>
    <col min="11753" max="11753" width="17.6640625" style="2" customWidth="1"/>
    <col min="11754" max="11754" width="20.53125" style="2" customWidth="1"/>
    <col min="11755" max="11997" width="8.86328125" style="2"/>
    <col min="11998" max="11998" width="6.1328125" style="2" customWidth="1"/>
    <col min="11999" max="11999" width="44.86328125" style="2" customWidth="1"/>
    <col min="12000" max="12000" width="16.19921875" style="2" customWidth="1"/>
    <col min="12001" max="12001" width="16.796875" style="2" customWidth="1"/>
    <col min="12002" max="12002" width="13.19921875" style="2" customWidth="1"/>
    <col min="12003" max="12003" width="10.796875" style="2" customWidth="1"/>
    <col min="12004" max="12004" width="18.796875" style="2" customWidth="1"/>
    <col min="12005" max="12005" width="14.86328125" style="2" customWidth="1"/>
    <col min="12006" max="12006" width="16.86328125" style="2" customWidth="1"/>
    <col min="12007" max="12007" width="27.19921875" style="2" customWidth="1"/>
    <col min="12008" max="12008" width="16.33203125" style="2" customWidth="1"/>
    <col min="12009" max="12009" width="17.6640625" style="2" customWidth="1"/>
    <col min="12010" max="12010" width="20.53125" style="2" customWidth="1"/>
    <col min="12011" max="12253" width="8.86328125" style="2"/>
    <col min="12254" max="12254" width="6.1328125" style="2" customWidth="1"/>
    <col min="12255" max="12255" width="44.86328125" style="2" customWidth="1"/>
    <col min="12256" max="12256" width="16.19921875" style="2" customWidth="1"/>
    <col min="12257" max="12257" width="16.796875" style="2" customWidth="1"/>
    <col min="12258" max="12258" width="13.19921875" style="2" customWidth="1"/>
    <col min="12259" max="12259" width="10.796875" style="2" customWidth="1"/>
    <col min="12260" max="12260" width="18.796875" style="2" customWidth="1"/>
    <col min="12261" max="12261" width="14.86328125" style="2" customWidth="1"/>
    <col min="12262" max="12262" width="16.86328125" style="2" customWidth="1"/>
    <col min="12263" max="12263" width="27.19921875" style="2" customWidth="1"/>
    <col min="12264" max="12264" width="16.33203125" style="2" customWidth="1"/>
    <col min="12265" max="12265" width="17.6640625" style="2" customWidth="1"/>
    <col min="12266" max="12266" width="20.53125" style="2" customWidth="1"/>
    <col min="12267" max="12509" width="8.86328125" style="2"/>
    <col min="12510" max="12510" width="6.1328125" style="2" customWidth="1"/>
    <col min="12511" max="12511" width="44.86328125" style="2" customWidth="1"/>
    <col min="12512" max="12512" width="16.19921875" style="2" customWidth="1"/>
    <col min="12513" max="12513" width="16.796875" style="2" customWidth="1"/>
    <col min="12514" max="12514" width="13.19921875" style="2" customWidth="1"/>
    <col min="12515" max="12515" width="10.796875" style="2" customWidth="1"/>
    <col min="12516" max="12516" width="18.796875" style="2" customWidth="1"/>
    <col min="12517" max="12517" width="14.86328125" style="2" customWidth="1"/>
    <col min="12518" max="12518" width="16.86328125" style="2" customWidth="1"/>
    <col min="12519" max="12519" width="27.19921875" style="2" customWidth="1"/>
    <col min="12520" max="12520" width="16.33203125" style="2" customWidth="1"/>
    <col min="12521" max="12521" width="17.6640625" style="2" customWidth="1"/>
    <col min="12522" max="12522" width="20.53125" style="2" customWidth="1"/>
    <col min="12523" max="12765" width="8.86328125" style="2"/>
    <col min="12766" max="12766" width="6.1328125" style="2" customWidth="1"/>
    <col min="12767" max="12767" width="44.86328125" style="2" customWidth="1"/>
    <col min="12768" max="12768" width="16.19921875" style="2" customWidth="1"/>
    <col min="12769" max="12769" width="16.796875" style="2" customWidth="1"/>
    <col min="12770" max="12770" width="13.19921875" style="2" customWidth="1"/>
    <col min="12771" max="12771" width="10.796875" style="2" customWidth="1"/>
    <col min="12772" max="12772" width="18.796875" style="2" customWidth="1"/>
    <col min="12773" max="12773" width="14.86328125" style="2" customWidth="1"/>
    <col min="12774" max="12774" width="16.86328125" style="2" customWidth="1"/>
    <col min="12775" max="12775" width="27.19921875" style="2" customWidth="1"/>
    <col min="12776" max="12776" width="16.33203125" style="2" customWidth="1"/>
    <col min="12777" max="12777" width="17.6640625" style="2" customWidth="1"/>
    <col min="12778" max="12778" width="20.53125" style="2" customWidth="1"/>
    <col min="12779" max="13021" width="8.86328125" style="2"/>
    <col min="13022" max="13022" width="6.1328125" style="2" customWidth="1"/>
    <col min="13023" max="13023" width="44.86328125" style="2" customWidth="1"/>
    <col min="13024" max="13024" width="16.19921875" style="2" customWidth="1"/>
    <col min="13025" max="13025" width="16.796875" style="2" customWidth="1"/>
    <col min="13026" max="13026" width="13.19921875" style="2" customWidth="1"/>
    <col min="13027" max="13027" width="10.796875" style="2" customWidth="1"/>
    <col min="13028" max="13028" width="18.796875" style="2" customWidth="1"/>
    <col min="13029" max="13029" width="14.86328125" style="2" customWidth="1"/>
    <col min="13030" max="13030" width="16.86328125" style="2" customWidth="1"/>
    <col min="13031" max="13031" width="27.19921875" style="2" customWidth="1"/>
    <col min="13032" max="13032" width="16.33203125" style="2" customWidth="1"/>
    <col min="13033" max="13033" width="17.6640625" style="2" customWidth="1"/>
    <col min="13034" max="13034" width="20.53125" style="2" customWidth="1"/>
    <col min="13035" max="13277" width="8.86328125" style="2"/>
    <col min="13278" max="13278" width="6.1328125" style="2" customWidth="1"/>
    <col min="13279" max="13279" width="44.86328125" style="2" customWidth="1"/>
    <col min="13280" max="13280" width="16.19921875" style="2" customWidth="1"/>
    <col min="13281" max="13281" width="16.796875" style="2" customWidth="1"/>
    <col min="13282" max="13282" width="13.19921875" style="2" customWidth="1"/>
    <col min="13283" max="13283" width="10.796875" style="2" customWidth="1"/>
    <col min="13284" max="13284" width="18.796875" style="2" customWidth="1"/>
    <col min="13285" max="13285" width="14.86328125" style="2" customWidth="1"/>
    <col min="13286" max="13286" width="16.86328125" style="2" customWidth="1"/>
    <col min="13287" max="13287" width="27.19921875" style="2" customWidth="1"/>
    <col min="13288" max="13288" width="16.33203125" style="2" customWidth="1"/>
    <col min="13289" max="13289" width="17.6640625" style="2" customWidth="1"/>
    <col min="13290" max="13290" width="20.53125" style="2" customWidth="1"/>
    <col min="13291" max="13533" width="8.86328125" style="2"/>
    <col min="13534" max="13534" width="6.1328125" style="2" customWidth="1"/>
    <col min="13535" max="13535" width="44.86328125" style="2" customWidth="1"/>
    <col min="13536" max="13536" width="16.19921875" style="2" customWidth="1"/>
    <col min="13537" max="13537" width="16.796875" style="2" customWidth="1"/>
    <col min="13538" max="13538" width="13.19921875" style="2" customWidth="1"/>
    <col min="13539" max="13539" width="10.796875" style="2" customWidth="1"/>
    <col min="13540" max="13540" width="18.796875" style="2" customWidth="1"/>
    <col min="13541" max="13541" width="14.86328125" style="2" customWidth="1"/>
    <col min="13542" max="13542" width="16.86328125" style="2" customWidth="1"/>
    <col min="13543" max="13543" width="27.19921875" style="2" customWidth="1"/>
    <col min="13544" max="13544" width="16.33203125" style="2" customWidth="1"/>
    <col min="13545" max="13545" width="17.6640625" style="2" customWidth="1"/>
    <col min="13546" max="13546" width="20.53125" style="2" customWidth="1"/>
    <col min="13547" max="13789" width="8.86328125" style="2"/>
    <col min="13790" max="13790" width="6.1328125" style="2" customWidth="1"/>
    <col min="13791" max="13791" width="44.86328125" style="2" customWidth="1"/>
    <col min="13792" max="13792" width="16.19921875" style="2" customWidth="1"/>
    <col min="13793" max="13793" width="16.796875" style="2" customWidth="1"/>
    <col min="13794" max="13794" width="13.19921875" style="2" customWidth="1"/>
    <col min="13795" max="13795" width="10.796875" style="2" customWidth="1"/>
    <col min="13796" max="13796" width="18.796875" style="2" customWidth="1"/>
    <col min="13797" max="13797" width="14.86328125" style="2" customWidth="1"/>
    <col min="13798" max="13798" width="16.86328125" style="2" customWidth="1"/>
    <col min="13799" max="13799" width="27.19921875" style="2" customWidth="1"/>
    <col min="13800" max="13800" width="16.33203125" style="2" customWidth="1"/>
    <col min="13801" max="13801" width="17.6640625" style="2" customWidth="1"/>
    <col min="13802" max="13802" width="20.53125" style="2" customWidth="1"/>
    <col min="13803" max="14045" width="8.86328125" style="2"/>
    <col min="14046" max="14046" width="6.1328125" style="2" customWidth="1"/>
    <col min="14047" max="14047" width="44.86328125" style="2" customWidth="1"/>
    <col min="14048" max="14048" width="16.19921875" style="2" customWidth="1"/>
    <col min="14049" max="14049" width="16.796875" style="2" customWidth="1"/>
    <col min="14050" max="14050" width="13.19921875" style="2" customWidth="1"/>
    <col min="14051" max="14051" width="10.796875" style="2" customWidth="1"/>
    <col min="14052" max="14052" width="18.796875" style="2" customWidth="1"/>
    <col min="14053" max="14053" width="14.86328125" style="2" customWidth="1"/>
    <col min="14054" max="14054" width="16.86328125" style="2" customWidth="1"/>
    <col min="14055" max="14055" width="27.19921875" style="2" customWidth="1"/>
    <col min="14056" max="14056" width="16.33203125" style="2" customWidth="1"/>
    <col min="14057" max="14057" width="17.6640625" style="2" customWidth="1"/>
    <col min="14058" max="14058" width="20.53125" style="2" customWidth="1"/>
    <col min="14059" max="14301" width="8.86328125" style="2"/>
    <col min="14302" max="14302" width="6.1328125" style="2" customWidth="1"/>
    <col min="14303" max="14303" width="44.86328125" style="2" customWidth="1"/>
    <col min="14304" max="14304" width="16.19921875" style="2" customWidth="1"/>
    <col min="14305" max="14305" width="16.796875" style="2" customWidth="1"/>
    <col min="14306" max="14306" width="13.19921875" style="2" customWidth="1"/>
    <col min="14307" max="14307" width="10.796875" style="2" customWidth="1"/>
    <col min="14308" max="14308" width="18.796875" style="2" customWidth="1"/>
    <col min="14309" max="14309" width="14.86328125" style="2" customWidth="1"/>
    <col min="14310" max="14310" width="16.86328125" style="2" customWidth="1"/>
    <col min="14311" max="14311" width="27.19921875" style="2" customWidth="1"/>
    <col min="14312" max="14312" width="16.33203125" style="2" customWidth="1"/>
    <col min="14313" max="14313" width="17.6640625" style="2" customWidth="1"/>
    <col min="14314" max="14314" width="20.53125" style="2" customWidth="1"/>
    <col min="14315" max="14557" width="8.86328125" style="2"/>
    <col min="14558" max="14558" width="6.1328125" style="2" customWidth="1"/>
    <col min="14559" max="14559" width="44.86328125" style="2" customWidth="1"/>
    <col min="14560" max="14560" width="16.19921875" style="2" customWidth="1"/>
    <col min="14561" max="14561" width="16.796875" style="2" customWidth="1"/>
    <col min="14562" max="14562" width="13.19921875" style="2" customWidth="1"/>
    <col min="14563" max="14563" width="10.796875" style="2" customWidth="1"/>
    <col min="14564" max="14564" width="18.796875" style="2" customWidth="1"/>
    <col min="14565" max="14565" width="14.86328125" style="2" customWidth="1"/>
    <col min="14566" max="14566" width="16.86328125" style="2" customWidth="1"/>
    <col min="14567" max="14567" width="27.19921875" style="2" customWidth="1"/>
    <col min="14568" max="14568" width="16.33203125" style="2" customWidth="1"/>
    <col min="14569" max="14569" width="17.6640625" style="2" customWidth="1"/>
    <col min="14570" max="14570" width="20.53125" style="2" customWidth="1"/>
    <col min="14571" max="14813" width="8.86328125" style="2"/>
    <col min="14814" max="14814" width="6.1328125" style="2" customWidth="1"/>
    <col min="14815" max="14815" width="44.86328125" style="2" customWidth="1"/>
    <col min="14816" max="14816" width="16.19921875" style="2" customWidth="1"/>
    <col min="14817" max="14817" width="16.796875" style="2" customWidth="1"/>
    <col min="14818" max="14818" width="13.19921875" style="2" customWidth="1"/>
    <col min="14819" max="14819" width="10.796875" style="2" customWidth="1"/>
    <col min="14820" max="14820" width="18.796875" style="2" customWidth="1"/>
    <col min="14821" max="14821" width="14.86328125" style="2" customWidth="1"/>
    <col min="14822" max="14822" width="16.86328125" style="2" customWidth="1"/>
    <col min="14823" max="14823" width="27.19921875" style="2" customWidth="1"/>
    <col min="14824" max="14824" width="16.33203125" style="2" customWidth="1"/>
    <col min="14825" max="14825" width="17.6640625" style="2" customWidth="1"/>
    <col min="14826" max="14826" width="20.53125" style="2" customWidth="1"/>
    <col min="14827" max="15069" width="8.86328125" style="2"/>
    <col min="15070" max="15070" width="6.1328125" style="2" customWidth="1"/>
    <col min="15071" max="15071" width="44.86328125" style="2" customWidth="1"/>
    <col min="15072" max="15072" width="16.19921875" style="2" customWidth="1"/>
    <col min="15073" max="15073" width="16.796875" style="2" customWidth="1"/>
    <col min="15074" max="15074" width="13.19921875" style="2" customWidth="1"/>
    <col min="15075" max="15075" width="10.796875" style="2" customWidth="1"/>
    <col min="15076" max="15076" width="18.796875" style="2" customWidth="1"/>
    <col min="15077" max="15077" width="14.86328125" style="2" customWidth="1"/>
    <col min="15078" max="15078" width="16.86328125" style="2" customWidth="1"/>
    <col min="15079" max="15079" width="27.19921875" style="2" customWidth="1"/>
    <col min="15080" max="15080" width="16.33203125" style="2" customWidth="1"/>
    <col min="15081" max="15081" width="17.6640625" style="2" customWidth="1"/>
    <col min="15082" max="15082" width="20.53125" style="2" customWidth="1"/>
    <col min="15083" max="15325" width="8.86328125" style="2"/>
    <col min="15326" max="15326" width="6.1328125" style="2" customWidth="1"/>
    <col min="15327" max="15327" width="44.86328125" style="2" customWidth="1"/>
    <col min="15328" max="15328" width="16.19921875" style="2" customWidth="1"/>
    <col min="15329" max="15329" width="16.796875" style="2" customWidth="1"/>
    <col min="15330" max="15330" width="13.19921875" style="2" customWidth="1"/>
    <col min="15331" max="15331" width="10.796875" style="2" customWidth="1"/>
    <col min="15332" max="15332" width="18.796875" style="2" customWidth="1"/>
    <col min="15333" max="15333" width="14.86328125" style="2" customWidth="1"/>
    <col min="15334" max="15334" width="16.86328125" style="2" customWidth="1"/>
    <col min="15335" max="15335" width="27.19921875" style="2" customWidth="1"/>
    <col min="15336" max="15336" width="16.33203125" style="2" customWidth="1"/>
    <col min="15337" max="15337" width="17.6640625" style="2" customWidth="1"/>
    <col min="15338" max="15338" width="20.53125" style="2" customWidth="1"/>
    <col min="15339" max="15581" width="8.86328125" style="2"/>
    <col min="15582" max="15582" width="6.1328125" style="2" customWidth="1"/>
    <col min="15583" max="15583" width="44.86328125" style="2" customWidth="1"/>
    <col min="15584" max="15584" width="16.19921875" style="2" customWidth="1"/>
    <col min="15585" max="15585" width="16.796875" style="2" customWidth="1"/>
    <col min="15586" max="15586" width="13.19921875" style="2" customWidth="1"/>
    <col min="15587" max="15587" width="10.796875" style="2" customWidth="1"/>
    <col min="15588" max="15588" width="18.796875" style="2" customWidth="1"/>
    <col min="15589" max="15589" width="14.86328125" style="2" customWidth="1"/>
    <col min="15590" max="15590" width="16.86328125" style="2" customWidth="1"/>
    <col min="15591" max="15591" width="27.19921875" style="2" customWidth="1"/>
    <col min="15592" max="15592" width="16.33203125" style="2" customWidth="1"/>
    <col min="15593" max="15593" width="17.6640625" style="2" customWidth="1"/>
    <col min="15594" max="15594" width="20.53125" style="2" customWidth="1"/>
    <col min="15595" max="15837" width="8.86328125" style="2"/>
    <col min="15838" max="15838" width="6.1328125" style="2" customWidth="1"/>
    <col min="15839" max="15839" width="44.86328125" style="2" customWidth="1"/>
    <col min="15840" max="15840" width="16.19921875" style="2" customWidth="1"/>
    <col min="15841" max="15841" width="16.796875" style="2" customWidth="1"/>
    <col min="15842" max="15842" width="13.19921875" style="2" customWidth="1"/>
    <col min="15843" max="15843" width="10.796875" style="2" customWidth="1"/>
    <col min="15844" max="15844" width="18.796875" style="2" customWidth="1"/>
    <col min="15845" max="15845" width="14.86328125" style="2" customWidth="1"/>
    <col min="15846" max="15846" width="16.86328125" style="2" customWidth="1"/>
    <col min="15847" max="15847" width="27.19921875" style="2" customWidth="1"/>
    <col min="15848" max="15848" width="16.33203125" style="2" customWidth="1"/>
    <col min="15849" max="15849" width="17.6640625" style="2" customWidth="1"/>
    <col min="15850" max="15850" width="20.53125" style="2" customWidth="1"/>
    <col min="15851" max="16093" width="8.86328125" style="2"/>
    <col min="16094" max="16094" width="6.1328125" style="2" customWidth="1"/>
    <col min="16095" max="16095" width="44.86328125" style="2" customWidth="1"/>
    <col min="16096" max="16096" width="16.19921875" style="2" customWidth="1"/>
    <col min="16097" max="16097" width="16.796875" style="2" customWidth="1"/>
    <col min="16098" max="16098" width="13.19921875" style="2" customWidth="1"/>
    <col min="16099" max="16099" width="10.796875" style="2" customWidth="1"/>
    <col min="16100" max="16100" width="18.796875" style="2" customWidth="1"/>
    <col min="16101" max="16101" width="14.86328125" style="2" customWidth="1"/>
    <col min="16102" max="16102" width="16.86328125" style="2" customWidth="1"/>
    <col min="16103" max="16103" width="27.19921875" style="2" customWidth="1"/>
    <col min="16104" max="16104" width="16.33203125" style="2" customWidth="1"/>
    <col min="16105" max="16105" width="17.6640625" style="2" customWidth="1"/>
    <col min="16106" max="16106" width="20.53125" style="2" customWidth="1"/>
    <col min="16107" max="16384" width="8.86328125" style="2"/>
  </cols>
  <sheetData>
    <row r="1" spans="1:6" ht="16.5">
      <c r="A1" s="403" t="s">
        <v>716</v>
      </c>
      <c r="B1" s="403"/>
      <c r="F1" s="5" t="s">
        <v>15</v>
      </c>
    </row>
    <row r="2" spans="1:6" ht="34.5" customHeight="1">
      <c r="A2" s="405" t="s">
        <v>497</v>
      </c>
      <c r="B2" s="405"/>
      <c r="C2" s="405"/>
      <c r="D2" s="405"/>
      <c r="E2" s="405"/>
      <c r="F2" s="405"/>
    </row>
    <row r="3" spans="1:6" ht="34.5" customHeight="1">
      <c r="A3" s="406" t="str">
        <f>TH!A4</f>
        <v>(Kèm theo Nghị quyết số …./NQ-HĐND ngày … tháng ... năm 2025 của Hội đồng nhân dân huyện)</v>
      </c>
      <c r="B3" s="406"/>
      <c r="C3" s="406"/>
      <c r="D3" s="406"/>
      <c r="E3" s="406"/>
      <c r="F3" s="406"/>
    </row>
    <row r="4" spans="1:6" ht="21.75" customHeight="1">
      <c r="F4" s="7" t="s">
        <v>16</v>
      </c>
    </row>
    <row r="5" spans="1:6" ht="15">
      <c r="A5" s="407" t="s">
        <v>0</v>
      </c>
      <c r="B5" s="407" t="s">
        <v>17</v>
      </c>
      <c r="C5" s="408" t="s">
        <v>18</v>
      </c>
      <c r="D5" s="409" t="s">
        <v>19</v>
      </c>
      <c r="E5" s="408" t="s">
        <v>20</v>
      </c>
      <c r="F5" s="408"/>
    </row>
    <row r="6" spans="1:6" ht="30">
      <c r="A6" s="407"/>
      <c r="B6" s="407"/>
      <c r="C6" s="408"/>
      <c r="D6" s="409"/>
      <c r="E6" s="8" t="s">
        <v>21</v>
      </c>
      <c r="F6" s="8" t="s">
        <v>22</v>
      </c>
    </row>
    <row r="7" spans="1:6" s="9" customFormat="1" ht="15.4">
      <c r="A7" s="161" t="s">
        <v>23</v>
      </c>
      <c r="B7" s="161" t="s">
        <v>24</v>
      </c>
      <c r="C7" s="162">
        <v>1</v>
      </c>
      <c r="D7" s="162">
        <v>2</v>
      </c>
      <c r="E7" s="163" t="s">
        <v>25</v>
      </c>
      <c r="F7" s="163" t="s">
        <v>26</v>
      </c>
    </row>
    <row r="8" spans="1:6" ht="24" customHeight="1">
      <c r="A8" s="164" t="s">
        <v>23</v>
      </c>
      <c r="B8" s="165" t="s">
        <v>27</v>
      </c>
      <c r="C8" s="166">
        <f>C9+C12+C15+C16+C17+C18</f>
        <v>602410.99518800003</v>
      </c>
      <c r="D8" s="166">
        <f>D9+D12+D15+D16+D17+D18</f>
        <v>772031.21005400002</v>
      </c>
      <c r="E8" s="166">
        <f>E9+E12+E15+E16+E17+E18</f>
        <v>16517.01692200001</v>
      </c>
      <c r="F8" s="167">
        <f t="shared" ref="F8:F14" si="0">D8/C8*100</f>
        <v>128.1568922580945</v>
      </c>
    </row>
    <row r="9" spans="1:6" ht="24" customHeight="1">
      <c r="A9" s="164" t="s">
        <v>3</v>
      </c>
      <c r="B9" s="165" t="s">
        <v>28</v>
      </c>
      <c r="C9" s="166">
        <f>C10+C11</f>
        <v>41371</v>
      </c>
      <c r="D9" s="166">
        <f>D10+D11</f>
        <v>48659.11103</v>
      </c>
      <c r="E9" s="166">
        <f>E10+E11</f>
        <v>7288.11103</v>
      </c>
      <c r="F9" s="167">
        <f t="shared" si="0"/>
        <v>117.61647296415363</v>
      </c>
    </row>
    <row r="10" spans="1:6" ht="24" customHeight="1">
      <c r="A10" s="168" t="s">
        <v>29</v>
      </c>
      <c r="B10" s="169" t="s">
        <v>30</v>
      </c>
      <c r="C10" s="170">
        <v>16538</v>
      </c>
      <c r="D10" s="171">
        <v>22967.800811000001</v>
      </c>
      <c r="E10" s="170">
        <f>D10-C10</f>
        <v>6429.800811000001</v>
      </c>
      <c r="F10" s="172">
        <f t="shared" si="0"/>
        <v>138.87895036280082</v>
      </c>
    </row>
    <row r="11" spans="1:6" ht="24" customHeight="1">
      <c r="A11" s="168" t="s">
        <v>29</v>
      </c>
      <c r="B11" s="169" t="s">
        <v>31</v>
      </c>
      <c r="C11" s="170">
        <v>24833</v>
      </c>
      <c r="D11" s="171">
        <v>25691.310218999999</v>
      </c>
      <c r="E11" s="170">
        <f>D11-C11</f>
        <v>858.31021899999905</v>
      </c>
      <c r="F11" s="172">
        <f t="shared" si="0"/>
        <v>103.45632915475376</v>
      </c>
    </row>
    <row r="12" spans="1:6" ht="24" customHeight="1">
      <c r="A12" s="164" t="s">
        <v>32</v>
      </c>
      <c r="B12" s="165" t="s">
        <v>33</v>
      </c>
      <c r="C12" s="166">
        <f>C13+C14</f>
        <v>561039.99518800003</v>
      </c>
      <c r="D12" s="166">
        <f>D13+D14</f>
        <v>570268.90107999998</v>
      </c>
      <c r="E12" s="166">
        <f>E13+E14</f>
        <v>9228.9058920000098</v>
      </c>
      <c r="F12" s="167">
        <f t="shared" si="0"/>
        <v>101.64496399029581</v>
      </c>
    </row>
    <row r="13" spans="1:6" ht="24" customHeight="1">
      <c r="A13" s="168">
        <v>1</v>
      </c>
      <c r="B13" s="169" t="s">
        <v>34</v>
      </c>
      <c r="C13" s="170">
        <v>318521</v>
      </c>
      <c r="D13" s="170">
        <v>317907.44208000001</v>
      </c>
      <c r="E13" s="170">
        <f>D13-C13</f>
        <v>-613.55791999999201</v>
      </c>
      <c r="F13" s="172">
        <f t="shared" si="0"/>
        <v>99.80737285139756</v>
      </c>
    </row>
    <row r="14" spans="1:6" ht="24" customHeight="1">
      <c r="A14" s="168">
        <v>2</v>
      </c>
      <c r="B14" s="169" t="s">
        <v>35</v>
      </c>
      <c r="C14" s="170">
        <v>242518.995188</v>
      </c>
      <c r="D14" s="170">
        <v>252361.459</v>
      </c>
      <c r="E14" s="170">
        <f>D14-C14</f>
        <v>9842.4638120000018</v>
      </c>
      <c r="F14" s="172">
        <f t="shared" si="0"/>
        <v>104.05843006415647</v>
      </c>
    </row>
    <row r="15" spans="1:6" ht="15.4">
      <c r="A15" s="164" t="s">
        <v>36</v>
      </c>
      <c r="B15" s="165" t="s">
        <v>37</v>
      </c>
      <c r="C15" s="170"/>
      <c r="D15" s="170"/>
      <c r="E15" s="170"/>
      <c r="F15" s="172"/>
    </row>
    <row r="16" spans="1:6" ht="15.4">
      <c r="A16" s="164" t="s">
        <v>38</v>
      </c>
      <c r="B16" s="165" t="s">
        <v>39</v>
      </c>
      <c r="C16" s="170"/>
      <c r="D16" s="166">
        <v>3505.0451360000002</v>
      </c>
      <c r="E16" s="170"/>
      <c r="F16" s="172"/>
    </row>
    <row r="17" spans="1:6" ht="15.4">
      <c r="A17" s="164" t="s">
        <v>40</v>
      </c>
      <c r="B17" s="165" t="s">
        <v>41</v>
      </c>
      <c r="C17" s="170"/>
      <c r="D17" s="166">
        <v>148939.02033100001</v>
      </c>
      <c r="E17" s="170"/>
      <c r="F17" s="172"/>
    </row>
    <row r="18" spans="1:6" ht="24" customHeight="1">
      <c r="A18" s="164" t="s">
        <v>42</v>
      </c>
      <c r="B18" s="165" t="s">
        <v>43</v>
      </c>
      <c r="C18" s="170"/>
      <c r="D18" s="166">
        <v>659.13247699999999</v>
      </c>
      <c r="E18" s="170"/>
      <c r="F18" s="172"/>
    </row>
    <row r="19" spans="1:6" ht="24" customHeight="1">
      <c r="A19" s="164" t="s">
        <v>24</v>
      </c>
      <c r="B19" s="165" t="s">
        <v>44</v>
      </c>
      <c r="C19" s="166">
        <f>C20+C27+C34+C35</f>
        <v>602410.99518800003</v>
      </c>
      <c r="D19" s="166">
        <f>D20+D27+D34+D35</f>
        <v>769586.00654000009</v>
      </c>
      <c r="E19" s="166">
        <f>E20+E27+E34+E35</f>
        <v>52124.77123899998</v>
      </c>
      <c r="F19" s="167">
        <f>D19/C19*100</f>
        <v>127.75098938886866</v>
      </c>
    </row>
    <row r="20" spans="1:6" ht="24" customHeight="1">
      <c r="A20" s="164" t="s">
        <v>3</v>
      </c>
      <c r="B20" s="165" t="s">
        <v>45</v>
      </c>
      <c r="C20" s="166">
        <f>SUM(C21:C26)</f>
        <v>359892</v>
      </c>
      <c r="D20" s="166">
        <f>SUM(D21:D26)</f>
        <v>391622.05867699999</v>
      </c>
      <c r="E20" s="166">
        <f>SUM(E21:E26)</f>
        <v>31730.058676999986</v>
      </c>
      <c r="F20" s="167">
        <f>D20/C20*100</f>
        <v>108.81655015310147</v>
      </c>
    </row>
    <row r="21" spans="1:6" s="10" customFormat="1" ht="24" customHeight="1">
      <c r="A21" s="173">
        <v>1</v>
      </c>
      <c r="B21" s="174" t="s">
        <v>46</v>
      </c>
      <c r="C21" s="175">
        <v>7678</v>
      </c>
      <c r="D21" s="176">
        <v>8188.6003979999941</v>
      </c>
      <c r="E21" s="175">
        <f>D21-C21</f>
        <v>510.60039799999413</v>
      </c>
      <c r="F21" s="177"/>
    </row>
    <row r="22" spans="1:6" ht="15.4">
      <c r="A22" s="168">
        <v>2</v>
      </c>
      <c r="B22" s="169" t="s">
        <v>47</v>
      </c>
      <c r="C22" s="170">
        <v>345016</v>
      </c>
      <c r="D22" s="171">
        <v>376739.55123099999</v>
      </c>
      <c r="E22" s="170">
        <f>D22-C22</f>
        <v>31723.55123099999</v>
      </c>
      <c r="F22" s="172"/>
    </row>
    <row r="23" spans="1:6" ht="35.25" customHeight="1">
      <c r="A23" s="168">
        <v>3</v>
      </c>
      <c r="B23" s="169" t="s">
        <v>48</v>
      </c>
      <c r="C23" s="170"/>
      <c r="D23" s="170"/>
      <c r="E23" s="170">
        <f t="shared" ref="E23:E26" si="1">D23-C23</f>
        <v>0</v>
      </c>
      <c r="F23" s="172"/>
    </row>
    <row r="24" spans="1:6" ht="24" customHeight="1">
      <c r="A24" s="168">
        <v>4</v>
      </c>
      <c r="B24" s="169" t="s">
        <v>49</v>
      </c>
      <c r="C24" s="170"/>
      <c r="D24" s="170"/>
      <c r="E24" s="170">
        <f t="shared" si="1"/>
        <v>0</v>
      </c>
      <c r="F24" s="172"/>
    </row>
    <row r="25" spans="1:6" ht="24" customHeight="1">
      <c r="A25" s="168">
        <v>5</v>
      </c>
      <c r="B25" s="169" t="s">
        <v>50</v>
      </c>
      <c r="C25" s="170">
        <v>7198</v>
      </c>
      <c r="D25" s="170">
        <v>6693.907048</v>
      </c>
      <c r="E25" s="170">
        <f t="shared" si="1"/>
        <v>-504.09295199999997</v>
      </c>
      <c r="F25" s="172"/>
    </row>
    <row r="26" spans="1:6" ht="24" customHeight="1">
      <c r="A26" s="168">
        <v>6</v>
      </c>
      <c r="B26" s="169" t="s">
        <v>51</v>
      </c>
      <c r="C26" s="170"/>
      <c r="D26" s="170"/>
      <c r="E26" s="170">
        <f t="shared" si="1"/>
        <v>0</v>
      </c>
      <c r="F26" s="172"/>
    </row>
    <row r="27" spans="1:6" ht="24" customHeight="1">
      <c r="A27" s="164" t="s">
        <v>32</v>
      </c>
      <c r="B27" s="165" t="s">
        <v>52</v>
      </c>
      <c r="C27" s="166">
        <f>C28+C31</f>
        <v>242518.995188</v>
      </c>
      <c r="D27" s="166">
        <f>D28+D31</f>
        <v>262913.70775</v>
      </c>
      <c r="E27" s="166">
        <f>E28+E31</f>
        <v>20394.712561999997</v>
      </c>
      <c r="F27" s="167">
        <f>D27/C27*100</f>
        <v>108.40953202292054</v>
      </c>
    </row>
    <row r="28" spans="1:6" s="10" customFormat="1" ht="24" customHeight="1">
      <c r="A28" s="173">
        <v>1</v>
      </c>
      <c r="B28" s="174" t="s">
        <v>53</v>
      </c>
      <c r="C28" s="175">
        <f>C29+C30</f>
        <v>218168.995188</v>
      </c>
      <c r="D28" s="175">
        <f t="shared" ref="D28" si="2">D29+D30</f>
        <v>231931.899347</v>
      </c>
      <c r="E28" s="175">
        <f>D28-C28</f>
        <v>13762.904158999998</v>
      </c>
      <c r="F28" s="177"/>
    </row>
    <row r="29" spans="1:6" s="10" customFormat="1" ht="24" customHeight="1">
      <c r="A29" s="178" t="s">
        <v>29</v>
      </c>
      <c r="B29" s="174" t="s">
        <v>168</v>
      </c>
      <c r="C29" s="175">
        <v>148400.995188</v>
      </c>
      <c r="D29" s="175">
        <v>179096.80963999999</v>
      </c>
      <c r="E29" s="175"/>
      <c r="F29" s="177"/>
    </row>
    <row r="30" spans="1:6" s="10" customFormat="1" ht="24" customHeight="1">
      <c r="A30" s="178" t="s">
        <v>29</v>
      </c>
      <c r="B30" s="174" t="s">
        <v>176</v>
      </c>
      <c r="C30" s="175">
        <v>69768</v>
      </c>
      <c r="D30" s="175">
        <v>52835.089706999999</v>
      </c>
      <c r="E30" s="175"/>
      <c r="F30" s="177"/>
    </row>
    <row r="31" spans="1:6" s="10" customFormat="1" ht="24" customHeight="1">
      <c r="A31" s="173">
        <v>2</v>
      </c>
      <c r="B31" s="174" t="s">
        <v>54</v>
      </c>
      <c r="C31" s="175">
        <f>C32+C33</f>
        <v>24350</v>
      </c>
      <c r="D31" s="175">
        <f>D32+D33</f>
        <v>30981.808402999999</v>
      </c>
      <c r="E31" s="175">
        <f>D31-C31</f>
        <v>6631.8084029999991</v>
      </c>
      <c r="F31" s="177"/>
    </row>
    <row r="32" spans="1:6" s="10" customFormat="1" ht="24" customHeight="1">
      <c r="A32" s="178" t="s">
        <v>29</v>
      </c>
      <c r="B32" s="174" t="s">
        <v>168</v>
      </c>
      <c r="C32" s="175">
        <v>9650</v>
      </c>
      <c r="D32" s="176">
        <v>5834.7636009999997</v>
      </c>
      <c r="E32" s="175"/>
      <c r="F32" s="177"/>
    </row>
    <row r="33" spans="1:8" s="10" customFormat="1" ht="24" customHeight="1">
      <c r="A33" s="178" t="s">
        <v>29</v>
      </c>
      <c r="B33" s="174" t="s">
        <v>176</v>
      </c>
      <c r="C33" s="175">
        <v>14700</v>
      </c>
      <c r="D33" s="176">
        <v>25147.044802</v>
      </c>
      <c r="E33" s="175"/>
      <c r="F33" s="177"/>
    </row>
    <row r="34" spans="1:8" ht="24" customHeight="1">
      <c r="A34" s="164" t="s">
        <v>36</v>
      </c>
      <c r="B34" s="165" t="s">
        <v>55</v>
      </c>
      <c r="C34" s="170"/>
      <c r="D34" s="166">
        <v>113387.524358</v>
      </c>
      <c r="E34" s="170"/>
      <c r="F34" s="172"/>
    </row>
    <row r="35" spans="1:8" ht="24" customHeight="1">
      <c r="A35" s="164" t="s">
        <v>38</v>
      </c>
      <c r="B35" s="165" t="s">
        <v>56</v>
      </c>
      <c r="C35" s="170"/>
      <c r="D35" s="166">
        <v>1662.7157549999999</v>
      </c>
      <c r="E35" s="170"/>
      <c r="F35" s="172"/>
    </row>
    <row r="36" spans="1:8" s="11" customFormat="1" ht="34.5" customHeight="1">
      <c r="A36" s="164" t="s">
        <v>57</v>
      </c>
      <c r="B36" s="165" t="s">
        <v>58</v>
      </c>
      <c r="C36" s="166"/>
      <c r="D36" s="166">
        <f>D8-D19</f>
        <v>2445.2035139999352</v>
      </c>
      <c r="E36" s="166"/>
      <c r="F36" s="167"/>
      <c r="H36" s="160"/>
    </row>
    <row r="37" spans="1:8" ht="21" customHeight="1">
      <c r="A37" s="164" t="s">
        <v>59</v>
      </c>
      <c r="B37" s="165" t="s">
        <v>60</v>
      </c>
      <c r="C37" s="170"/>
      <c r="D37" s="170"/>
      <c r="E37" s="170"/>
      <c r="F37" s="172"/>
    </row>
    <row r="38" spans="1:8" ht="15.4">
      <c r="A38" s="164" t="s">
        <v>3</v>
      </c>
      <c r="B38" s="165" t="s">
        <v>61</v>
      </c>
      <c r="C38" s="170"/>
      <c r="D38" s="170"/>
      <c r="E38" s="170"/>
      <c r="F38" s="172"/>
    </row>
    <row r="39" spans="1:8" ht="43.5" customHeight="1">
      <c r="A39" s="164" t="s">
        <v>32</v>
      </c>
      <c r="B39" s="165" t="s">
        <v>62</v>
      </c>
      <c r="C39" s="170"/>
      <c r="D39" s="170"/>
      <c r="E39" s="170"/>
      <c r="F39" s="172"/>
    </row>
    <row r="40" spans="1:8" ht="22.5" customHeight="1">
      <c r="A40" s="164" t="s">
        <v>63</v>
      </c>
      <c r="B40" s="165" t="s">
        <v>64</v>
      </c>
      <c r="C40" s="170"/>
      <c r="D40" s="170"/>
      <c r="E40" s="170"/>
      <c r="F40" s="172"/>
    </row>
    <row r="41" spans="1:8" ht="18.75" customHeight="1">
      <c r="A41" s="164" t="s">
        <v>3</v>
      </c>
      <c r="B41" s="165" t="s">
        <v>65</v>
      </c>
      <c r="C41" s="170"/>
      <c r="D41" s="170"/>
      <c r="E41" s="170"/>
      <c r="F41" s="172"/>
    </row>
    <row r="42" spans="1:8" ht="20.25" customHeight="1">
      <c r="A42" s="164" t="s">
        <v>32</v>
      </c>
      <c r="B42" s="165" t="s">
        <v>66</v>
      </c>
      <c r="C42" s="170"/>
      <c r="D42" s="170"/>
      <c r="E42" s="170"/>
      <c r="F42" s="172"/>
    </row>
    <row r="43" spans="1:8" ht="36.75" customHeight="1">
      <c r="A43" s="179" t="s">
        <v>67</v>
      </c>
      <c r="B43" s="180" t="s">
        <v>68</v>
      </c>
      <c r="C43" s="181"/>
      <c r="D43" s="181"/>
      <c r="E43" s="181"/>
      <c r="F43" s="182"/>
    </row>
    <row r="44" spans="1:8" ht="60" customHeight="1">
      <c r="A44" s="404" t="s">
        <v>69</v>
      </c>
      <c r="B44" s="404"/>
      <c r="C44" s="404"/>
      <c r="D44" s="404"/>
      <c r="E44" s="404"/>
      <c r="F44" s="404"/>
    </row>
  </sheetData>
  <mergeCells count="9">
    <mergeCell ref="A1:B1"/>
    <mergeCell ref="A44:F44"/>
    <mergeCell ref="A2:F2"/>
    <mergeCell ref="A3:F3"/>
    <mergeCell ref="A5:A6"/>
    <mergeCell ref="B5:B6"/>
    <mergeCell ref="C5:C6"/>
    <mergeCell ref="D5:D6"/>
    <mergeCell ref="E5:F5"/>
  </mergeCells>
  <pageMargins left="0.53" right="0.7" top="0.59" bottom="0.75" header="0.3" footer="0.3"/>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K67"/>
  <sheetViews>
    <sheetView workbookViewId="0">
      <selection sqref="A1:B1"/>
    </sheetView>
  </sheetViews>
  <sheetFormatPr defaultColWidth="8.86328125" defaultRowHeight="14.25"/>
  <cols>
    <col min="1" max="1" width="4.6640625" style="2" customWidth="1"/>
    <col min="2" max="2" width="42.33203125" style="2" customWidth="1"/>
    <col min="3" max="3" width="12.46484375" style="3" customWidth="1"/>
    <col min="4" max="4" width="13" style="3" customWidth="1"/>
    <col min="5" max="5" width="14.53125" style="6" customWidth="1"/>
    <col min="6" max="6" width="12.46484375" style="6" customWidth="1"/>
    <col min="7" max="7" width="11.19921875" style="6" customWidth="1"/>
    <col min="8" max="8" width="10.53125" style="6" customWidth="1"/>
    <col min="9" max="9" width="8.86328125" style="2" customWidth="1"/>
    <col min="10" max="10" width="8.86328125" style="2"/>
    <col min="11" max="11" width="16.1328125" style="2" bestFit="1" customWidth="1"/>
    <col min="12" max="255" width="8.86328125" style="2"/>
    <col min="256" max="256" width="4.6640625" style="2" customWidth="1"/>
    <col min="257" max="257" width="42.33203125" style="2" customWidth="1"/>
    <col min="258" max="258" width="12.46484375" style="2" customWidth="1"/>
    <col min="259" max="259" width="13" style="2" customWidth="1"/>
    <col min="260" max="260" width="14.53125" style="2" customWidth="1"/>
    <col min="261" max="261" width="12.46484375" style="2" customWidth="1"/>
    <col min="262" max="262" width="11.19921875" style="2" customWidth="1"/>
    <col min="263" max="263" width="10.53125" style="2" customWidth="1"/>
    <col min="264" max="264" width="8.86328125" style="2" customWidth="1"/>
    <col min="265" max="265" width="19" style="2" customWidth="1"/>
    <col min="266" max="511" width="8.86328125" style="2"/>
    <col min="512" max="512" width="4.6640625" style="2" customWidth="1"/>
    <col min="513" max="513" width="42.33203125" style="2" customWidth="1"/>
    <col min="514" max="514" width="12.46484375" style="2" customWidth="1"/>
    <col min="515" max="515" width="13" style="2" customWidth="1"/>
    <col min="516" max="516" width="14.53125" style="2" customWidth="1"/>
    <col min="517" max="517" width="12.46484375" style="2" customWidth="1"/>
    <col min="518" max="518" width="11.19921875" style="2" customWidth="1"/>
    <col min="519" max="519" width="10.53125" style="2" customWidth="1"/>
    <col min="520" max="520" width="8.86328125" style="2" customWidth="1"/>
    <col min="521" max="521" width="19" style="2" customWidth="1"/>
    <col min="522" max="767" width="8.86328125" style="2"/>
    <col min="768" max="768" width="4.6640625" style="2" customWidth="1"/>
    <col min="769" max="769" width="42.33203125" style="2" customWidth="1"/>
    <col min="770" max="770" width="12.46484375" style="2" customWidth="1"/>
    <col min="771" max="771" width="13" style="2" customWidth="1"/>
    <col min="772" max="772" width="14.53125" style="2" customWidth="1"/>
    <col min="773" max="773" width="12.46484375" style="2" customWidth="1"/>
    <col min="774" max="774" width="11.19921875" style="2" customWidth="1"/>
    <col min="775" max="775" width="10.53125" style="2" customWidth="1"/>
    <col min="776" max="776" width="8.86328125" style="2" customWidth="1"/>
    <col min="777" max="777" width="19" style="2" customWidth="1"/>
    <col min="778" max="1023" width="8.86328125" style="2"/>
    <col min="1024" max="1024" width="4.6640625" style="2" customWidth="1"/>
    <col min="1025" max="1025" width="42.33203125" style="2" customWidth="1"/>
    <col min="1026" max="1026" width="12.46484375" style="2" customWidth="1"/>
    <col min="1027" max="1027" width="13" style="2" customWidth="1"/>
    <col min="1028" max="1028" width="14.53125" style="2" customWidth="1"/>
    <col min="1029" max="1029" width="12.46484375" style="2" customWidth="1"/>
    <col min="1030" max="1030" width="11.19921875" style="2" customWidth="1"/>
    <col min="1031" max="1031" width="10.53125" style="2" customWidth="1"/>
    <col min="1032" max="1032" width="8.86328125" style="2" customWidth="1"/>
    <col min="1033" max="1033" width="19" style="2" customWidth="1"/>
    <col min="1034" max="1279" width="8.86328125" style="2"/>
    <col min="1280" max="1280" width="4.6640625" style="2" customWidth="1"/>
    <col min="1281" max="1281" width="42.33203125" style="2" customWidth="1"/>
    <col min="1282" max="1282" width="12.46484375" style="2" customWidth="1"/>
    <col min="1283" max="1283" width="13" style="2" customWidth="1"/>
    <col min="1284" max="1284" width="14.53125" style="2" customWidth="1"/>
    <col min="1285" max="1285" width="12.46484375" style="2" customWidth="1"/>
    <col min="1286" max="1286" width="11.19921875" style="2" customWidth="1"/>
    <col min="1287" max="1287" width="10.53125" style="2" customWidth="1"/>
    <col min="1288" max="1288" width="8.86328125" style="2" customWidth="1"/>
    <col min="1289" max="1289" width="19" style="2" customWidth="1"/>
    <col min="1290" max="1535" width="8.86328125" style="2"/>
    <col min="1536" max="1536" width="4.6640625" style="2" customWidth="1"/>
    <col min="1537" max="1537" width="42.33203125" style="2" customWidth="1"/>
    <col min="1538" max="1538" width="12.46484375" style="2" customWidth="1"/>
    <col min="1539" max="1539" width="13" style="2" customWidth="1"/>
    <col min="1540" max="1540" width="14.53125" style="2" customWidth="1"/>
    <col min="1541" max="1541" width="12.46484375" style="2" customWidth="1"/>
    <col min="1542" max="1542" width="11.19921875" style="2" customWidth="1"/>
    <col min="1543" max="1543" width="10.53125" style="2" customWidth="1"/>
    <col min="1544" max="1544" width="8.86328125" style="2" customWidth="1"/>
    <col min="1545" max="1545" width="19" style="2" customWidth="1"/>
    <col min="1546" max="1791" width="8.86328125" style="2"/>
    <col min="1792" max="1792" width="4.6640625" style="2" customWidth="1"/>
    <col min="1793" max="1793" width="42.33203125" style="2" customWidth="1"/>
    <col min="1794" max="1794" width="12.46484375" style="2" customWidth="1"/>
    <col min="1795" max="1795" width="13" style="2" customWidth="1"/>
    <col min="1796" max="1796" width="14.53125" style="2" customWidth="1"/>
    <col min="1797" max="1797" width="12.46484375" style="2" customWidth="1"/>
    <col min="1798" max="1798" width="11.19921875" style="2" customWidth="1"/>
    <col min="1799" max="1799" width="10.53125" style="2" customWidth="1"/>
    <col min="1800" max="1800" width="8.86328125" style="2" customWidth="1"/>
    <col min="1801" max="1801" width="19" style="2" customWidth="1"/>
    <col min="1802" max="2047" width="8.86328125" style="2"/>
    <col min="2048" max="2048" width="4.6640625" style="2" customWidth="1"/>
    <col min="2049" max="2049" width="42.33203125" style="2" customWidth="1"/>
    <col min="2050" max="2050" width="12.46484375" style="2" customWidth="1"/>
    <col min="2051" max="2051" width="13" style="2" customWidth="1"/>
    <col min="2052" max="2052" width="14.53125" style="2" customWidth="1"/>
    <col min="2053" max="2053" width="12.46484375" style="2" customWidth="1"/>
    <col min="2054" max="2054" width="11.19921875" style="2" customWidth="1"/>
    <col min="2055" max="2055" width="10.53125" style="2" customWidth="1"/>
    <col min="2056" max="2056" width="8.86328125" style="2" customWidth="1"/>
    <col min="2057" max="2057" width="19" style="2" customWidth="1"/>
    <col min="2058" max="2303" width="8.86328125" style="2"/>
    <col min="2304" max="2304" width="4.6640625" style="2" customWidth="1"/>
    <col min="2305" max="2305" width="42.33203125" style="2" customWidth="1"/>
    <col min="2306" max="2306" width="12.46484375" style="2" customWidth="1"/>
    <col min="2307" max="2307" width="13" style="2" customWidth="1"/>
    <col min="2308" max="2308" width="14.53125" style="2" customWidth="1"/>
    <col min="2309" max="2309" width="12.46484375" style="2" customWidth="1"/>
    <col min="2310" max="2310" width="11.19921875" style="2" customWidth="1"/>
    <col min="2311" max="2311" width="10.53125" style="2" customWidth="1"/>
    <col min="2312" max="2312" width="8.86328125" style="2" customWidth="1"/>
    <col min="2313" max="2313" width="19" style="2" customWidth="1"/>
    <col min="2314" max="2559" width="8.86328125" style="2"/>
    <col min="2560" max="2560" width="4.6640625" style="2" customWidth="1"/>
    <col min="2561" max="2561" width="42.33203125" style="2" customWidth="1"/>
    <col min="2562" max="2562" width="12.46484375" style="2" customWidth="1"/>
    <col min="2563" max="2563" width="13" style="2" customWidth="1"/>
    <col min="2564" max="2564" width="14.53125" style="2" customWidth="1"/>
    <col min="2565" max="2565" width="12.46484375" style="2" customWidth="1"/>
    <col min="2566" max="2566" width="11.19921875" style="2" customWidth="1"/>
    <col min="2567" max="2567" width="10.53125" style="2" customWidth="1"/>
    <col min="2568" max="2568" width="8.86328125" style="2" customWidth="1"/>
    <col min="2569" max="2569" width="19" style="2" customWidth="1"/>
    <col min="2570" max="2815" width="8.86328125" style="2"/>
    <col min="2816" max="2816" width="4.6640625" style="2" customWidth="1"/>
    <col min="2817" max="2817" width="42.33203125" style="2" customWidth="1"/>
    <col min="2818" max="2818" width="12.46484375" style="2" customWidth="1"/>
    <col min="2819" max="2819" width="13" style="2" customWidth="1"/>
    <col min="2820" max="2820" width="14.53125" style="2" customWidth="1"/>
    <col min="2821" max="2821" width="12.46484375" style="2" customWidth="1"/>
    <col min="2822" max="2822" width="11.19921875" style="2" customWidth="1"/>
    <col min="2823" max="2823" width="10.53125" style="2" customWidth="1"/>
    <col min="2824" max="2824" width="8.86328125" style="2" customWidth="1"/>
    <col min="2825" max="2825" width="19" style="2" customWidth="1"/>
    <col min="2826" max="3071" width="8.86328125" style="2"/>
    <col min="3072" max="3072" width="4.6640625" style="2" customWidth="1"/>
    <col min="3073" max="3073" width="42.33203125" style="2" customWidth="1"/>
    <col min="3074" max="3074" width="12.46484375" style="2" customWidth="1"/>
    <col min="3075" max="3075" width="13" style="2" customWidth="1"/>
    <col min="3076" max="3076" width="14.53125" style="2" customWidth="1"/>
    <col min="3077" max="3077" width="12.46484375" style="2" customWidth="1"/>
    <col min="3078" max="3078" width="11.19921875" style="2" customWidth="1"/>
    <col min="3079" max="3079" width="10.53125" style="2" customWidth="1"/>
    <col min="3080" max="3080" width="8.86328125" style="2" customWidth="1"/>
    <col min="3081" max="3081" width="19" style="2" customWidth="1"/>
    <col min="3082" max="3327" width="8.86328125" style="2"/>
    <col min="3328" max="3328" width="4.6640625" style="2" customWidth="1"/>
    <col min="3329" max="3329" width="42.33203125" style="2" customWidth="1"/>
    <col min="3330" max="3330" width="12.46484375" style="2" customWidth="1"/>
    <col min="3331" max="3331" width="13" style="2" customWidth="1"/>
    <col min="3332" max="3332" width="14.53125" style="2" customWidth="1"/>
    <col min="3333" max="3333" width="12.46484375" style="2" customWidth="1"/>
    <col min="3334" max="3334" width="11.19921875" style="2" customWidth="1"/>
    <col min="3335" max="3335" width="10.53125" style="2" customWidth="1"/>
    <col min="3336" max="3336" width="8.86328125" style="2" customWidth="1"/>
    <col min="3337" max="3337" width="19" style="2" customWidth="1"/>
    <col min="3338" max="3583" width="8.86328125" style="2"/>
    <col min="3584" max="3584" width="4.6640625" style="2" customWidth="1"/>
    <col min="3585" max="3585" width="42.33203125" style="2" customWidth="1"/>
    <col min="3586" max="3586" width="12.46484375" style="2" customWidth="1"/>
    <col min="3587" max="3587" width="13" style="2" customWidth="1"/>
    <col min="3588" max="3588" width="14.53125" style="2" customWidth="1"/>
    <col min="3589" max="3589" width="12.46484375" style="2" customWidth="1"/>
    <col min="3590" max="3590" width="11.19921875" style="2" customWidth="1"/>
    <col min="3591" max="3591" width="10.53125" style="2" customWidth="1"/>
    <col min="3592" max="3592" width="8.86328125" style="2" customWidth="1"/>
    <col min="3593" max="3593" width="19" style="2" customWidth="1"/>
    <col min="3594" max="3839" width="8.86328125" style="2"/>
    <col min="3840" max="3840" width="4.6640625" style="2" customWidth="1"/>
    <col min="3841" max="3841" width="42.33203125" style="2" customWidth="1"/>
    <col min="3842" max="3842" width="12.46484375" style="2" customWidth="1"/>
    <col min="3843" max="3843" width="13" style="2" customWidth="1"/>
    <col min="3844" max="3844" width="14.53125" style="2" customWidth="1"/>
    <col min="3845" max="3845" width="12.46484375" style="2" customWidth="1"/>
    <col min="3846" max="3846" width="11.19921875" style="2" customWidth="1"/>
    <col min="3847" max="3847" width="10.53125" style="2" customWidth="1"/>
    <col min="3848" max="3848" width="8.86328125" style="2" customWidth="1"/>
    <col min="3849" max="3849" width="19" style="2" customWidth="1"/>
    <col min="3850" max="4095" width="8.86328125" style="2"/>
    <col min="4096" max="4096" width="4.6640625" style="2" customWidth="1"/>
    <col min="4097" max="4097" width="42.33203125" style="2" customWidth="1"/>
    <col min="4098" max="4098" width="12.46484375" style="2" customWidth="1"/>
    <col min="4099" max="4099" width="13" style="2" customWidth="1"/>
    <col min="4100" max="4100" width="14.53125" style="2" customWidth="1"/>
    <col min="4101" max="4101" width="12.46484375" style="2" customWidth="1"/>
    <col min="4102" max="4102" width="11.19921875" style="2" customWidth="1"/>
    <col min="4103" max="4103" width="10.53125" style="2" customWidth="1"/>
    <col min="4104" max="4104" width="8.86328125" style="2" customWidth="1"/>
    <col min="4105" max="4105" width="19" style="2" customWidth="1"/>
    <col min="4106" max="4351" width="8.86328125" style="2"/>
    <col min="4352" max="4352" width="4.6640625" style="2" customWidth="1"/>
    <col min="4353" max="4353" width="42.33203125" style="2" customWidth="1"/>
    <col min="4354" max="4354" width="12.46484375" style="2" customWidth="1"/>
    <col min="4355" max="4355" width="13" style="2" customWidth="1"/>
    <col min="4356" max="4356" width="14.53125" style="2" customWidth="1"/>
    <col min="4357" max="4357" width="12.46484375" style="2" customWidth="1"/>
    <col min="4358" max="4358" width="11.19921875" style="2" customWidth="1"/>
    <col min="4359" max="4359" width="10.53125" style="2" customWidth="1"/>
    <col min="4360" max="4360" width="8.86328125" style="2" customWidth="1"/>
    <col min="4361" max="4361" width="19" style="2" customWidth="1"/>
    <col min="4362" max="4607" width="8.86328125" style="2"/>
    <col min="4608" max="4608" width="4.6640625" style="2" customWidth="1"/>
    <col min="4609" max="4609" width="42.33203125" style="2" customWidth="1"/>
    <col min="4610" max="4610" width="12.46484375" style="2" customWidth="1"/>
    <col min="4611" max="4611" width="13" style="2" customWidth="1"/>
    <col min="4612" max="4612" width="14.53125" style="2" customWidth="1"/>
    <col min="4613" max="4613" width="12.46484375" style="2" customWidth="1"/>
    <col min="4614" max="4614" width="11.19921875" style="2" customWidth="1"/>
    <col min="4615" max="4615" width="10.53125" style="2" customWidth="1"/>
    <col min="4616" max="4616" width="8.86328125" style="2" customWidth="1"/>
    <col min="4617" max="4617" width="19" style="2" customWidth="1"/>
    <col min="4618" max="4863" width="8.86328125" style="2"/>
    <col min="4864" max="4864" width="4.6640625" style="2" customWidth="1"/>
    <col min="4865" max="4865" width="42.33203125" style="2" customWidth="1"/>
    <col min="4866" max="4866" width="12.46484375" style="2" customWidth="1"/>
    <col min="4867" max="4867" width="13" style="2" customWidth="1"/>
    <col min="4868" max="4868" width="14.53125" style="2" customWidth="1"/>
    <col min="4869" max="4869" width="12.46484375" style="2" customWidth="1"/>
    <col min="4870" max="4870" width="11.19921875" style="2" customWidth="1"/>
    <col min="4871" max="4871" width="10.53125" style="2" customWidth="1"/>
    <col min="4872" max="4872" width="8.86328125" style="2" customWidth="1"/>
    <col min="4873" max="4873" width="19" style="2" customWidth="1"/>
    <col min="4874" max="5119" width="8.86328125" style="2"/>
    <col min="5120" max="5120" width="4.6640625" style="2" customWidth="1"/>
    <col min="5121" max="5121" width="42.33203125" style="2" customWidth="1"/>
    <col min="5122" max="5122" width="12.46484375" style="2" customWidth="1"/>
    <col min="5123" max="5123" width="13" style="2" customWidth="1"/>
    <col min="5124" max="5124" width="14.53125" style="2" customWidth="1"/>
    <col min="5125" max="5125" width="12.46484375" style="2" customWidth="1"/>
    <col min="5126" max="5126" width="11.19921875" style="2" customWidth="1"/>
    <col min="5127" max="5127" width="10.53125" style="2" customWidth="1"/>
    <col min="5128" max="5128" width="8.86328125" style="2" customWidth="1"/>
    <col min="5129" max="5129" width="19" style="2" customWidth="1"/>
    <col min="5130" max="5375" width="8.86328125" style="2"/>
    <col min="5376" max="5376" width="4.6640625" style="2" customWidth="1"/>
    <col min="5377" max="5377" width="42.33203125" style="2" customWidth="1"/>
    <col min="5378" max="5378" width="12.46484375" style="2" customWidth="1"/>
    <col min="5379" max="5379" width="13" style="2" customWidth="1"/>
    <col min="5380" max="5380" width="14.53125" style="2" customWidth="1"/>
    <col min="5381" max="5381" width="12.46484375" style="2" customWidth="1"/>
    <col min="5382" max="5382" width="11.19921875" style="2" customWidth="1"/>
    <col min="5383" max="5383" width="10.53125" style="2" customWidth="1"/>
    <col min="5384" max="5384" width="8.86328125" style="2" customWidth="1"/>
    <col min="5385" max="5385" width="19" style="2" customWidth="1"/>
    <col min="5386" max="5631" width="8.86328125" style="2"/>
    <col min="5632" max="5632" width="4.6640625" style="2" customWidth="1"/>
    <col min="5633" max="5633" width="42.33203125" style="2" customWidth="1"/>
    <col min="5634" max="5634" width="12.46484375" style="2" customWidth="1"/>
    <col min="5635" max="5635" width="13" style="2" customWidth="1"/>
    <col min="5636" max="5636" width="14.53125" style="2" customWidth="1"/>
    <col min="5637" max="5637" width="12.46484375" style="2" customWidth="1"/>
    <col min="5638" max="5638" width="11.19921875" style="2" customWidth="1"/>
    <col min="5639" max="5639" width="10.53125" style="2" customWidth="1"/>
    <col min="5640" max="5640" width="8.86328125" style="2" customWidth="1"/>
    <col min="5641" max="5641" width="19" style="2" customWidth="1"/>
    <col min="5642" max="5887" width="8.86328125" style="2"/>
    <col min="5888" max="5888" width="4.6640625" style="2" customWidth="1"/>
    <col min="5889" max="5889" width="42.33203125" style="2" customWidth="1"/>
    <col min="5890" max="5890" width="12.46484375" style="2" customWidth="1"/>
    <col min="5891" max="5891" width="13" style="2" customWidth="1"/>
    <col min="5892" max="5892" width="14.53125" style="2" customWidth="1"/>
    <col min="5893" max="5893" width="12.46484375" style="2" customWidth="1"/>
    <col min="5894" max="5894" width="11.19921875" style="2" customWidth="1"/>
    <col min="5895" max="5895" width="10.53125" style="2" customWidth="1"/>
    <col min="5896" max="5896" width="8.86328125" style="2" customWidth="1"/>
    <col min="5897" max="5897" width="19" style="2" customWidth="1"/>
    <col min="5898" max="6143" width="8.86328125" style="2"/>
    <col min="6144" max="6144" width="4.6640625" style="2" customWidth="1"/>
    <col min="6145" max="6145" width="42.33203125" style="2" customWidth="1"/>
    <col min="6146" max="6146" width="12.46484375" style="2" customWidth="1"/>
    <col min="6147" max="6147" width="13" style="2" customWidth="1"/>
    <col min="6148" max="6148" width="14.53125" style="2" customWidth="1"/>
    <col min="6149" max="6149" width="12.46484375" style="2" customWidth="1"/>
    <col min="6150" max="6150" width="11.19921875" style="2" customWidth="1"/>
    <col min="6151" max="6151" width="10.53125" style="2" customWidth="1"/>
    <col min="6152" max="6152" width="8.86328125" style="2" customWidth="1"/>
    <col min="6153" max="6153" width="19" style="2" customWidth="1"/>
    <col min="6154" max="6399" width="8.86328125" style="2"/>
    <col min="6400" max="6400" width="4.6640625" style="2" customWidth="1"/>
    <col min="6401" max="6401" width="42.33203125" style="2" customWidth="1"/>
    <col min="6402" max="6402" width="12.46484375" style="2" customWidth="1"/>
    <col min="6403" max="6403" width="13" style="2" customWidth="1"/>
    <col min="6404" max="6404" width="14.53125" style="2" customWidth="1"/>
    <col min="6405" max="6405" width="12.46484375" style="2" customWidth="1"/>
    <col min="6406" max="6406" width="11.19921875" style="2" customWidth="1"/>
    <col min="6407" max="6407" width="10.53125" style="2" customWidth="1"/>
    <col min="6408" max="6408" width="8.86328125" style="2" customWidth="1"/>
    <col min="6409" max="6409" width="19" style="2" customWidth="1"/>
    <col min="6410" max="6655" width="8.86328125" style="2"/>
    <col min="6656" max="6656" width="4.6640625" style="2" customWidth="1"/>
    <col min="6657" max="6657" width="42.33203125" style="2" customWidth="1"/>
    <col min="6658" max="6658" width="12.46484375" style="2" customWidth="1"/>
    <col min="6659" max="6659" width="13" style="2" customWidth="1"/>
    <col min="6660" max="6660" width="14.53125" style="2" customWidth="1"/>
    <col min="6661" max="6661" width="12.46484375" style="2" customWidth="1"/>
    <col min="6662" max="6662" width="11.19921875" style="2" customWidth="1"/>
    <col min="6663" max="6663" width="10.53125" style="2" customWidth="1"/>
    <col min="6664" max="6664" width="8.86328125" style="2" customWidth="1"/>
    <col min="6665" max="6665" width="19" style="2" customWidth="1"/>
    <col min="6666" max="6911" width="8.86328125" style="2"/>
    <col min="6912" max="6912" width="4.6640625" style="2" customWidth="1"/>
    <col min="6913" max="6913" width="42.33203125" style="2" customWidth="1"/>
    <col min="6914" max="6914" width="12.46484375" style="2" customWidth="1"/>
    <col min="6915" max="6915" width="13" style="2" customWidth="1"/>
    <col min="6916" max="6916" width="14.53125" style="2" customWidth="1"/>
    <col min="6917" max="6917" width="12.46484375" style="2" customWidth="1"/>
    <col min="6918" max="6918" width="11.19921875" style="2" customWidth="1"/>
    <col min="6919" max="6919" width="10.53125" style="2" customWidth="1"/>
    <col min="6920" max="6920" width="8.86328125" style="2" customWidth="1"/>
    <col min="6921" max="6921" width="19" style="2" customWidth="1"/>
    <col min="6922" max="7167" width="8.86328125" style="2"/>
    <col min="7168" max="7168" width="4.6640625" style="2" customWidth="1"/>
    <col min="7169" max="7169" width="42.33203125" style="2" customWidth="1"/>
    <col min="7170" max="7170" width="12.46484375" style="2" customWidth="1"/>
    <col min="7171" max="7171" width="13" style="2" customWidth="1"/>
    <col min="7172" max="7172" width="14.53125" style="2" customWidth="1"/>
    <col min="7173" max="7173" width="12.46484375" style="2" customWidth="1"/>
    <col min="7174" max="7174" width="11.19921875" style="2" customWidth="1"/>
    <col min="7175" max="7175" width="10.53125" style="2" customWidth="1"/>
    <col min="7176" max="7176" width="8.86328125" style="2" customWidth="1"/>
    <col min="7177" max="7177" width="19" style="2" customWidth="1"/>
    <col min="7178" max="7423" width="8.86328125" style="2"/>
    <col min="7424" max="7424" width="4.6640625" style="2" customWidth="1"/>
    <col min="7425" max="7425" width="42.33203125" style="2" customWidth="1"/>
    <col min="7426" max="7426" width="12.46484375" style="2" customWidth="1"/>
    <col min="7427" max="7427" width="13" style="2" customWidth="1"/>
    <col min="7428" max="7428" width="14.53125" style="2" customWidth="1"/>
    <col min="7429" max="7429" width="12.46484375" style="2" customWidth="1"/>
    <col min="7430" max="7430" width="11.19921875" style="2" customWidth="1"/>
    <col min="7431" max="7431" width="10.53125" style="2" customWidth="1"/>
    <col min="7432" max="7432" width="8.86328125" style="2" customWidth="1"/>
    <col min="7433" max="7433" width="19" style="2" customWidth="1"/>
    <col min="7434" max="7679" width="8.86328125" style="2"/>
    <col min="7680" max="7680" width="4.6640625" style="2" customWidth="1"/>
    <col min="7681" max="7681" width="42.33203125" style="2" customWidth="1"/>
    <col min="7682" max="7682" width="12.46484375" style="2" customWidth="1"/>
    <col min="7683" max="7683" width="13" style="2" customWidth="1"/>
    <col min="7684" max="7684" width="14.53125" style="2" customWidth="1"/>
    <col min="7685" max="7685" width="12.46484375" style="2" customWidth="1"/>
    <col min="7686" max="7686" width="11.19921875" style="2" customWidth="1"/>
    <col min="7687" max="7687" width="10.53125" style="2" customWidth="1"/>
    <col min="7688" max="7688" width="8.86328125" style="2" customWidth="1"/>
    <col min="7689" max="7689" width="19" style="2" customWidth="1"/>
    <col min="7690" max="7935" width="8.86328125" style="2"/>
    <col min="7936" max="7936" width="4.6640625" style="2" customWidth="1"/>
    <col min="7937" max="7937" width="42.33203125" style="2" customWidth="1"/>
    <col min="7938" max="7938" width="12.46484375" style="2" customWidth="1"/>
    <col min="7939" max="7939" width="13" style="2" customWidth="1"/>
    <col min="7940" max="7940" width="14.53125" style="2" customWidth="1"/>
    <col min="7941" max="7941" width="12.46484375" style="2" customWidth="1"/>
    <col min="7942" max="7942" width="11.19921875" style="2" customWidth="1"/>
    <col min="7943" max="7943" width="10.53125" style="2" customWidth="1"/>
    <col min="7944" max="7944" width="8.86328125" style="2" customWidth="1"/>
    <col min="7945" max="7945" width="19" style="2" customWidth="1"/>
    <col min="7946" max="8191" width="8.86328125" style="2"/>
    <col min="8192" max="8192" width="4.6640625" style="2" customWidth="1"/>
    <col min="8193" max="8193" width="42.33203125" style="2" customWidth="1"/>
    <col min="8194" max="8194" width="12.46484375" style="2" customWidth="1"/>
    <col min="8195" max="8195" width="13" style="2" customWidth="1"/>
    <col min="8196" max="8196" width="14.53125" style="2" customWidth="1"/>
    <col min="8197" max="8197" width="12.46484375" style="2" customWidth="1"/>
    <col min="8198" max="8198" width="11.19921875" style="2" customWidth="1"/>
    <col min="8199" max="8199" width="10.53125" style="2" customWidth="1"/>
    <col min="8200" max="8200" width="8.86328125" style="2" customWidth="1"/>
    <col min="8201" max="8201" width="19" style="2" customWidth="1"/>
    <col min="8202" max="8447" width="8.86328125" style="2"/>
    <col min="8448" max="8448" width="4.6640625" style="2" customWidth="1"/>
    <col min="8449" max="8449" width="42.33203125" style="2" customWidth="1"/>
    <col min="8450" max="8450" width="12.46484375" style="2" customWidth="1"/>
    <col min="8451" max="8451" width="13" style="2" customWidth="1"/>
    <col min="8452" max="8452" width="14.53125" style="2" customWidth="1"/>
    <col min="8453" max="8453" width="12.46484375" style="2" customWidth="1"/>
    <col min="8454" max="8454" width="11.19921875" style="2" customWidth="1"/>
    <col min="8455" max="8455" width="10.53125" style="2" customWidth="1"/>
    <col min="8456" max="8456" width="8.86328125" style="2" customWidth="1"/>
    <col min="8457" max="8457" width="19" style="2" customWidth="1"/>
    <col min="8458" max="8703" width="8.86328125" style="2"/>
    <col min="8704" max="8704" width="4.6640625" style="2" customWidth="1"/>
    <col min="8705" max="8705" width="42.33203125" style="2" customWidth="1"/>
    <col min="8706" max="8706" width="12.46484375" style="2" customWidth="1"/>
    <col min="8707" max="8707" width="13" style="2" customWidth="1"/>
    <col min="8708" max="8708" width="14.53125" style="2" customWidth="1"/>
    <col min="8709" max="8709" width="12.46484375" style="2" customWidth="1"/>
    <col min="8710" max="8710" width="11.19921875" style="2" customWidth="1"/>
    <col min="8711" max="8711" width="10.53125" style="2" customWidth="1"/>
    <col min="8712" max="8712" width="8.86328125" style="2" customWidth="1"/>
    <col min="8713" max="8713" width="19" style="2" customWidth="1"/>
    <col min="8714" max="8959" width="8.86328125" style="2"/>
    <col min="8960" max="8960" width="4.6640625" style="2" customWidth="1"/>
    <col min="8961" max="8961" width="42.33203125" style="2" customWidth="1"/>
    <col min="8962" max="8962" width="12.46484375" style="2" customWidth="1"/>
    <col min="8963" max="8963" width="13" style="2" customWidth="1"/>
    <col min="8964" max="8964" width="14.53125" style="2" customWidth="1"/>
    <col min="8965" max="8965" width="12.46484375" style="2" customWidth="1"/>
    <col min="8966" max="8966" width="11.19921875" style="2" customWidth="1"/>
    <col min="8967" max="8967" width="10.53125" style="2" customWidth="1"/>
    <col min="8968" max="8968" width="8.86328125" style="2" customWidth="1"/>
    <col min="8969" max="8969" width="19" style="2" customWidth="1"/>
    <col min="8970" max="9215" width="8.86328125" style="2"/>
    <col min="9216" max="9216" width="4.6640625" style="2" customWidth="1"/>
    <col min="9217" max="9217" width="42.33203125" style="2" customWidth="1"/>
    <col min="9218" max="9218" width="12.46484375" style="2" customWidth="1"/>
    <col min="9219" max="9219" width="13" style="2" customWidth="1"/>
    <col min="9220" max="9220" width="14.53125" style="2" customWidth="1"/>
    <col min="9221" max="9221" width="12.46484375" style="2" customWidth="1"/>
    <col min="9222" max="9222" width="11.19921875" style="2" customWidth="1"/>
    <col min="9223" max="9223" width="10.53125" style="2" customWidth="1"/>
    <col min="9224" max="9224" width="8.86328125" style="2" customWidth="1"/>
    <col min="9225" max="9225" width="19" style="2" customWidth="1"/>
    <col min="9226" max="9471" width="8.86328125" style="2"/>
    <col min="9472" max="9472" width="4.6640625" style="2" customWidth="1"/>
    <col min="9473" max="9473" width="42.33203125" style="2" customWidth="1"/>
    <col min="9474" max="9474" width="12.46484375" style="2" customWidth="1"/>
    <col min="9475" max="9475" width="13" style="2" customWidth="1"/>
    <col min="9476" max="9476" width="14.53125" style="2" customWidth="1"/>
    <col min="9477" max="9477" width="12.46484375" style="2" customWidth="1"/>
    <col min="9478" max="9478" width="11.19921875" style="2" customWidth="1"/>
    <col min="9479" max="9479" width="10.53125" style="2" customWidth="1"/>
    <col min="9480" max="9480" width="8.86328125" style="2" customWidth="1"/>
    <col min="9481" max="9481" width="19" style="2" customWidth="1"/>
    <col min="9482" max="9727" width="8.86328125" style="2"/>
    <col min="9728" max="9728" width="4.6640625" style="2" customWidth="1"/>
    <col min="9729" max="9729" width="42.33203125" style="2" customWidth="1"/>
    <col min="9730" max="9730" width="12.46484375" style="2" customWidth="1"/>
    <col min="9731" max="9731" width="13" style="2" customWidth="1"/>
    <col min="9732" max="9732" width="14.53125" style="2" customWidth="1"/>
    <col min="9733" max="9733" width="12.46484375" style="2" customWidth="1"/>
    <col min="9734" max="9734" width="11.19921875" style="2" customWidth="1"/>
    <col min="9735" max="9735" width="10.53125" style="2" customWidth="1"/>
    <col min="9736" max="9736" width="8.86328125" style="2" customWidth="1"/>
    <col min="9737" max="9737" width="19" style="2" customWidth="1"/>
    <col min="9738" max="9983" width="8.86328125" style="2"/>
    <col min="9984" max="9984" width="4.6640625" style="2" customWidth="1"/>
    <col min="9985" max="9985" width="42.33203125" style="2" customWidth="1"/>
    <col min="9986" max="9986" width="12.46484375" style="2" customWidth="1"/>
    <col min="9987" max="9987" width="13" style="2" customWidth="1"/>
    <col min="9988" max="9988" width="14.53125" style="2" customWidth="1"/>
    <col min="9989" max="9989" width="12.46484375" style="2" customWidth="1"/>
    <col min="9990" max="9990" width="11.19921875" style="2" customWidth="1"/>
    <col min="9991" max="9991" width="10.53125" style="2" customWidth="1"/>
    <col min="9992" max="9992" width="8.86328125" style="2" customWidth="1"/>
    <col min="9993" max="9993" width="19" style="2" customWidth="1"/>
    <col min="9994" max="10239" width="8.86328125" style="2"/>
    <col min="10240" max="10240" width="4.6640625" style="2" customWidth="1"/>
    <col min="10241" max="10241" width="42.33203125" style="2" customWidth="1"/>
    <col min="10242" max="10242" width="12.46484375" style="2" customWidth="1"/>
    <col min="10243" max="10243" width="13" style="2" customWidth="1"/>
    <col min="10244" max="10244" width="14.53125" style="2" customWidth="1"/>
    <col min="10245" max="10245" width="12.46484375" style="2" customWidth="1"/>
    <col min="10246" max="10246" width="11.19921875" style="2" customWidth="1"/>
    <col min="10247" max="10247" width="10.53125" style="2" customWidth="1"/>
    <col min="10248" max="10248" width="8.86328125" style="2" customWidth="1"/>
    <col min="10249" max="10249" width="19" style="2" customWidth="1"/>
    <col min="10250" max="10495" width="8.86328125" style="2"/>
    <col min="10496" max="10496" width="4.6640625" style="2" customWidth="1"/>
    <col min="10497" max="10497" width="42.33203125" style="2" customWidth="1"/>
    <col min="10498" max="10498" width="12.46484375" style="2" customWidth="1"/>
    <col min="10499" max="10499" width="13" style="2" customWidth="1"/>
    <col min="10500" max="10500" width="14.53125" style="2" customWidth="1"/>
    <col min="10501" max="10501" width="12.46484375" style="2" customWidth="1"/>
    <col min="10502" max="10502" width="11.19921875" style="2" customWidth="1"/>
    <col min="10503" max="10503" width="10.53125" style="2" customWidth="1"/>
    <col min="10504" max="10504" width="8.86328125" style="2" customWidth="1"/>
    <col min="10505" max="10505" width="19" style="2" customWidth="1"/>
    <col min="10506" max="10751" width="8.86328125" style="2"/>
    <col min="10752" max="10752" width="4.6640625" style="2" customWidth="1"/>
    <col min="10753" max="10753" width="42.33203125" style="2" customWidth="1"/>
    <col min="10754" max="10754" width="12.46484375" style="2" customWidth="1"/>
    <col min="10755" max="10755" width="13" style="2" customWidth="1"/>
    <col min="10756" max="10756" width="14.53125" style="2" customWidth="1"/>
    <col min="10757" max="10757" width="12.46484375" style="2" customWidth="1"/>
    <col min="10758" max="10758" width="11.19921875" style="2" customWidth="1"/>
    <col min="10759" max="10759" width="10.53125" style="2" customWidth="1"/>
    <col min="10760" max="10760" width="8.86328125" style="2" customWidth="1"/>
    <col min="10761" max="10761" width="19" style="2" customWidth="1"/>
    <col min="10762" max="11007" width="8.86328125" style="2"/>
    <col min="11008" max="11008" width="4.6640625" style="2" customWidth="1"/>
    <col min="11009" max="11009" width="42.33203125" style="2" customWidth="1"/>
    <col min="11010" max="11010" width="12.46484375" style="2" customWidth="1"/>
    <col min="11011" max="11011" width="13" style="2" customWidth="1"/>
    <col min="11012" max="11012" width="14.53125" style="2" customWidth="1"/>
    <col min="11013" max="11013" width="12.46484375" style="2" customWidth="1"/>
    <col min="11014" max="11014" width="11.19921875" style="2" customWidth="1"/>
    <col min="11015" max="11015" width="10.53125" style="2" customWidth="1"/>
    <col min="11016" max="11016" width="8.86328125" style="2" customWidth="1"/>
    <col min="11017" max="11017" width="19" style="2" customWidth="1"/>
    <col min="11018" max="11263" width="8.86328125" style="2"/>
    <col min="11264" max="11264" width="4.6640625" style="2" customWidth="1"/>
    <col min="11265" max="11265" width="42.33203125" style="2" customWidth="1"/>
    <col min="11266" max="11266" width="12.46484375" style="2" customWidth="1"/>
    <col min="11267" max="11267" width="13" style="2" customWidth="1"/>
    <col min="11268" max="11268" width="14.53125" style="2" customWidth="1"/>
    <col min="11269" max="11269" width="12.46484375" style="2" customWidth="1"/>
    <col min="11270" max="11270" width="11.19921875" style="2" customWidth="1"/>
    <col min="11271" max="11271" width="10.53125" style="2" customWidth="1"/>
    <col min="11272" max="11272" width="8.86328125" style="2" customWidth="1"/>
    <col min="11273" max="11273" width="19" style="2" customWidth="1"/>
    <col min="11274" max="11519" width="8.86328125" style="2"/>
    <col min="11520" max="11520" width="4.6640625" style="2" customWidth="1"/>
    <col min="11521" max="11521" width="42.33203125" style="2" customWidth="1"/>
    <col min="11522" max="11522" width="12.46484375" style="2" customWidth="1"/>
    <col min="11523" max="11523" width="13" style="2" customWidth="1"/>
    <col min="11524" max="11524" width="14.53125" style="2" customWidth="1"/>
    <col min="11525" max="11525" width="12.46484375" style="2" customWidth="1"/>
    <col min="11526" max="11526" width="11.19921875" style="2" customWidth="1"/>
    <col min="11527" max="11527" width="10.53125" style="2" customWidth="1"/>
    <col min="11528" max="11528" width="8.86328125" style="2" customWidth="1"/>
    <col min="11529" max="11529" width="19" style="2" customWidth="1"/>
    <col min="11530" max="11775" width="8.86328125" style="2"/>
    <col min="11776" max="11776" width="4.6640625" style="2" customWidth="1"/>
    <col min="11777" max="11777" width="42.33203125" style="2" customWidth="1"/>
    <col min="11778" max="11778" width="12.46484375" style="2" customWidth="1"/>
    <col min="11779" max="11779" width="13" style="2" customWidth="1"/>
    <col min="11780" max="11780" width="14.53125" style="2" customWidth="1"/>
    <col min="11781" max="11781" width="12.46484375" style="2" customWidth="1"/>
    <col min="11782" max="11782" width="11.19921875" style="2" customWidth="1"/>
    <col min="11783" max="11783" width="10.53125" style="2" customWidth="1"/>
    <col min="11784" max="11784" width="8.86328125" style="2" customWidth="1"/>
    <col min="11785" max="11785" width="19" style="2" customWidth="1"/>
    <col min="11786" max="12031" width="8.86328125" style="2"/>
    <col min="12032" max="12032" width="4.6640625" style="2" customWidth="1"/>
    <col min="12033" max="12033" width="42.33203125" style="2" customWidth="1"/>
    <col min="12034" max="12034" width="12.46484375" style="2" customWidth="1"/>
    <col min="12035" max="12035" width="13" style="2" customWidth="1"/>
    <col min="12036" max="12036" width="14.53125" style="2" customWidth="1"/>
    <col min="12037" max="12037" width="12.46484375" style="2" customWidth="1"/>
    <col min="12038" max="12038" width="11.19921875" style="2" customWidth="1"/>
    <col min="12039" max="12039" width="10.53125" style="2" customWidth="1"/>
    <col min="12040" max="12040" width="8.86328125" style="2" customWidth="1"/>
    <col min="12041" max="12041" width="19" style="2" customWidth="1"/>
    <col min="12042" max="12287" width="8.86328125" style="2"/>
    <col min="12288" max="12288" width="4.6640625" style="2" customWidth="1"/>
    <col min="12289" max="12289" width="42.33203125" style="2" customWidth="1"/>
    <col min="12290" max="12290" width="12.46484375" style="2" customWidth="1"/>
    <col min="12291" max="12291" width="13" style="2" customWidth="1"/>
    <col min="12292" max="12292" width="14.53125" style="2" customWidth="1"/>
    <col min="12293" max="12293" width="12.46484375" style="2" customWidth="1"/>
    <col min="12294" max="12294" width="11.19921875" style="2" customWidth="1"/>
    <col min="12295" max="12295" width="10.53125" style="2" customWidth="1"/>
    <col min="12296" max="12296" width="8.86328125" style="2" customWidth="1"/>
    <col min="12297" max="12297" width="19" style="2" customWidth="1"/>
    <col min="12298" max="12543" width="8.86328125" style="2"/>
    <col min="12544" max="12544" width="4.6640625" style="2" customWidth="1"/>
    <col min="12545" max="12545" width="42.33203125" style="2" customWidth="1"/>
    <col min="12546" max="12546" width="12.46484375" style="2" customWidth="1"/>
    <col min="12547" max="12547" width="13" style="2" customWidth="1"/>
    <col min="12548" max="12548" width="14.53125" style="2" customWidth="1"/>
    <col min="12549" max="12549" width="12.46484375" style="2" customWidth="1"/>
    <col min="12550" max="12550" width="11.19921875" style="2" customWidth="1"/>
    <col min="12551" max="12551" width="10.53125" style="2" customWidth="1"/>
    <col min="12552" max="12552" width="8.86328125" style="2" customWidth="1"/>
    <col min="12553" max="12553" width="19" style="2" customWidth="1"/>
    <col min="12554" max="12799" width="8.86328125" style="2"/>
    <col min="12800" max="12800" width="4.6640625" style="2" customWidth="1"/>
    <col min="12801" max="12801" width="42.33203125" style="2" customWidth="1"/>
    <col min="12802" max="12802" width="12.46484375" style="2" customWidth="1"/>
    <col min="12803" max="12803" width="13" style="2" customWidth="1"/>
    <col min="12804" max="12804" width="14.53125" style="2" customWidth="1"/>
    <col min="12805" max="12805" width="12.46484375" style="2" customWidth="1"/>
    <col min="12806" max="12806" width="11.19921875" style="2" customWidth="1"/>
    <col min="12807" max="12807" width="10.53125" style="2" customWidth="1"/>
    <col min="12808" max="12808" width="8.86328125" style="2" customWidth="1"/>
    <col min="12809" max="12809" width="19" style="2" customWidth="1"/>
    <col min="12810" max="13055" width="8.86328125" style="2"/>
    <col min="13056" max="13056" width="4.6640625" style="2" customWidth="1"/>
    <col min="13057" max="13057" width="42.33203125" style="2" customWidth="1"/>
    <col min="13058" max="13058" width="12.46484375" style="2" customWidth="1"/>
    <col min="13059" max="13059" width="13" style="2" customWidth="1"/>
    <col min="13060" max="13060" width="14.53125" style="2" customWidth="1"/>
    <col min="13061" max="13061" width="12.46484375" style="2" customWidth="1"/>
    <col min="13062" max="13062" width="11.19921875" style="2" customWidth="1"/>
    <col min="13063" max="13063" width="10.53125" style="2" customWidth="1"/>
    <col min="13064" max="13064" width="8.86328125" style="2" customWidth="1"/>
    <col min="13065" max="13065" width="19" style="2" customWidth="1"/>
    <col min="13066" max="13311" width="8.86328125" style="2"/>
    <col min="13312" max="13312" width="4.6640625" style="2" customWidth="1"/>
    <col min="13313" max="13313" width="42.33203125" style="2" customWidth="1"/>
    <col min="13314" max="13314" width="12.46484375" style="2" customWidth="1"/>
    <col min="13315" max="13315" width="13" style="2" customWidth="1"/>
    <col min="13316" max="13316" width="14.53125" style="2" customWidth="1"/>
    <col min="13317" max="13317" width="12.46484375" style="2" customWidth="1"/>
    <col min="13318" max="13318" width="11.19921875" style="2" customWidth="1"/>
    <col min="13319" max="13319" width="10.53125" style="2" customWidth="1"/>
    <col min="13320" max="13320" width="8.86328125" style="2" customWidth="1"/>
    <col min="13321" max="13321" width="19" style="2" customWidth="1"/>
    <col min="13322" max="13567" width="8.86328125" style="2"/>
    <col min="13568" max="13568" width="4.6640625" style="2" customWidth="1"/>
    <col min="13569" max="13569" width="42.33203125" style="2" customWidth="1"/>
    <col min="13570" max="13570" width="12.46484375" style="2" customWidth="1"/>
    <col min="13571" max="13571" width="13" style="2" customWidth="1"/>
    <col min="13572" max="13572" width="14.53125" style="2" customWidth="1"/>
    <col min="13573" max="13573" width="12.46484375" style="2" customWidth="1"/>
    <col min="13574" max="13574" width="11.19921875" style="2" customWidth="1"/>
    <col min="13575" max="13575" width="10.53125" style="2" customWidth="1"/>
    <col min="13576" max="13576" width="8.86328125" style="2" customWidth="1"/>
    <col min="13577" max="13577" width="19" style="2" customWidth="1"/>
    <col min="13578" max="13823" width="8.86328125" style="2"/>
    <col min="13824" max="13824" width="4.6640625" style="2" customWidth="1"/>
    <col min="13825" max="13825" width="42.33203125" style="2" customWidth="1"/>
    <col min="13826" max="13826" width="12.46484375" style="2" customWidth="1"/>
    <col min="13827" max="13827" width="13" style="2" customWidth="1"/>
    <col min="13828" max="13828" width="14.53125" style="2" customWidth="1"/>
    <col min="13829" max="13829" width="12.46484375" style="2" customWidth="1"/>
    <col min="13830" max="13830" width="11.19921875" style="2" customWidth="1"/>
    <col min="13831" max="13831" width="10.53125" style="2" customWidth="1"/>
    <col min="13832" max="13832" width="8.86328125" style="2" customWidth="1"/>
    <col min="13833" max="13833" width="19" style="2" customWidth="1"/>
    <col min="13834" max="14079" width="8.86328125" style="2"/>
    <col min="14080" max="14080" width="4.6640625" style="2" customWidth="1"/>
    <col min="14081" max="14081" width="42.33203125" style="2" customWidth="1"/>
    <col min="14082" max="14082" width="12.46484375" style="2" customWidth="1"/>
    <col min="14083" max="14083" width="13" style="2" customWidth="1"/>
    <col min="14084" max="14084" width="14.53125" style="2" customWidth="1"/>
    <col min="14085" max="14085" width="12.46484375" style="2" customWidth="1"/>
    <col min="14086" max="14086" width="11.19921875" style="2" customWidth="1"/>
    <col min="14087" max="14087" width="10.53125" style="2" customWidth="1"/>
    <col min="14088" max="14088" width="8.86328125" style="2" customWidth="1"/>
    <col min="14089" max="14089" width="19" style="2" customWidth="1"/>
    <col min="14090" max="14335" width="8.86328125" style="2"/>
    <col min="14336" max="14336" width="4.6640625" style="2" customWidth="1"/>
    <col min="14337" max="14337" width="42.33203125" style="2" customWidth="1"/>
    <col min="14338" max="14338" width="12.46484375" style="2" customWidth="1"/>
    <col min="14339" max="14339" width="13" style="2" customWidth="1"/>
    <col min="14340" max="14340" width="14.53125" style="2" customWidth="1"/>
    <col min="14341" max="14341" width="12.46484375" style="2" customWidth="1"/>
    <col min="14342" max="14342" width="11.19921875" style="2" customWidth="1"/>
    <col min="14343" max="14343" width="10.53125" style="2" customWidth="1"/>
    <col min="14344" max="14344" width="8.86328125" style="2" customWidth="1"/>
    <col min="14345" max="14345" width="19" style="2" customWidth="1"/>
    <col min="14346" max="14591" width="8.86328125" style="2"/>
    <col min="14592" max="14592" width="4.6640625" style="2" customWidth="1"/>
    <col min="14593" max="14593" width="42.33203125" style="2" customWidth="1"/>
    <col min="14594" max="14594" width="12.46484375" style="2" customWidth="1"/>
    <col min="14595" max="14595" width="13" style="2" customWidth="1"/>
    <col min="14596" max="14596" width="14.53125" style="2" customWidth="1"/>
    <col min="14597" max="14597" width="12.46484375" style="2" customWidth="1"/>
    <col min="14598" max="14598" width="11.19921875" style="2" customWidth="1"/>
    <col min="14599" max="14599" width="10.53125" style="2" customWidth="1"/>
    <col min="14600" max="14600" width="8.86328125" style="2" customWidth="1"/>
    <col min="14601" max="14601" width="19" style="2" customWidth="1"/>
    <col min="14602" max="14847" width="8.86328125" style="2"/>
    <col min="14848" max="14848" width="4.6640625" style="2" customWidth="1"/>
    <col min="14849" max="14849" width="42.33203125" style="2" customWidth="1"/>
    <col min="14850" max="14850" width="12.46484375" style="2" customWidth="1"/>
    <col min="14851" max="14851" width="13" style="2" customWidth="1"/>
    <col min="14852" max="14852" width="14.53125" style="2" customWidth="1"/>
    <col min="14853" max="14853" width="12.46484375" style="2" customWidth="1"/>
    <col min="14854" max="14854" width="11.19921875" style="2" customWidth="1"/>
    <col min="14855" max="14855" width="10.53125" style="2" customWidth="1"/>
    <col min="14856" max="14856" width="8.86328125" style="2" customWidth="1"/>
    <col min="14857" max="14857" width="19" style="2" customWidth="1"/>
    <col min="14858" max="15103" width="8.86328125" style="2"/>
    <col min="15104" max="15104" width="4.6640625" style="2" customWidth="1"/>
    <col min="15105" max="15105" width="42.33203125" style="2" customWidth="1"/>
    <col min="15106" max="15106" width="12.46484375" style="2" customWidth="1"/>
    <col min="15107" max="15107" width="13" style="2" customWidth="1"/>
    <col min="15108" max="15108" width="14.53125" style="2" customWidth="1"/>
    <col min="15109" max="15109" width="12.46484375" style="2" customWidth="1"/>
    <col min="15110" max="15110" width="11.19921875" style="2" customWidth="1"/>
    <col min="15111" max="15111" width="10.53125" style="2" customWidth="1"/>
    <col min="15112" max="15112" width="8.86328125" style="2" customWidth="1"/>
    <col min="15113" max="15113" width="19" style="2" customWidth="1"/>
    <col min="15114" max="15359" width="8.86328125" style="2"/>
    <col min="15360" max="15360" width="4.6640625" style="2" customWidth="1"/>
    <col min="15361" max="15361" width="42.33203125" style="2" customWidth="1"/>
    <col min="15362" max="15362" width="12.46484375" style="2" customWidth="1"/>
    <col min="15363" max="15363" width="13" style="2" customWidth="1"/>
    <col min="15364" max="15364" width="14.53125" style="2" customWidth="1"/>
    <col min="15365" max="15365" width="12.46484375" style="2" customWidth="1"/>
    <col min="15366" max="15366" width="11.19921875" style="2" customWidth="1"/>
    <col min="15367" max="15367" width="10.53125" style="2" customWidth="1"/>
    <col min="15368" max="15368" width="8.86328125" style="2" customWidth="1"/>
    <col min="15369" max="15369" width="19" style="2" customWidth="1"/>
    <col min="15370" max="15615" width="8.86328125" style="2"/>
    <col min="15616" max="15616" width="4.6640625" style="2" customWidth="1"/>
    <col min="15617" max="15617" width="42.33203125" style="2" customWidth="1"/>
    <col min="15618" max="15618" width="12.46484375" style="2" customWidth="1"/>
    <col min="15619" max="15619" width="13" style="2" customWidth="1"/>
    <col min="15620" max="15620" width="14.53125" style="2" customWidth="1"/>
    <col min="15621" max="15621" width="12.46484375" style="2" customWidth="1"/>
    <col min="15622" max="15622" width="11.19921875" style="2" customWidth="1"/>
    <col min="15623" max="15623" width="10.53125" style="2" customWidth="1"/>
    <col min="15624" max="15624" width="8.86328125" style="2" customWidth="1"/>
    <col min="15625" max="15625" width="19" style="2" customWidth="1"/>
    <col min="15626" max="15871" width="8.86328125" style="2"/>
    <col min="15872" max="15872" width="4.6640625" style="2" customWidth="1"/>
    <col min="15873" max="15873" width="42.33203125" style="2" customWidth="1"/>
    <col min="15874" max="15874" width="12.46484375" style="2" customWidth="1"/>
    <col min="15875" max="15875" width="13" style="2" customWidth="1"/>
    <col min="15876" max="15876" width="14.53125" style="2" customWidth="1"/>
    <col min="15877" max="15877" width="12.46484375" style="2" customWidth="1"/>
    <col min="15878" max="15878" width="11.19921875" style="2" customWidth="1"/>
    <col min="15879" max="15879" width="10.53125" style="2" customWidth="1"/>
    <col min="15880" max="15880" width="8.86328125" style="2" customWidth="1"/>
    <col min="15881" max="15881" width="19" style="2" customWidth="1"/>
    <col min="15882" max="16127" width="8.86328125" style="2"/>
    <col min="16128" max="16128" width="4.6640625" style="2" customWidth="1"/>
    <col min="16129" max="16129" width="42.33203125" style="2" customWidth="1"/>
    <col min="16130" max="16130" width="12.46484375" style="2" customWidth="1"/>
    <col min="16131" max="16131" width="13" style="2" customWidth="1"/>
    <col min="16132" max="16132" width="14.53125" style="2" customWidth="1"/>
    <col min="16133" max="16133" width="12.46484375" style="2" customWidth="1"/>
    <col min="16134" max="16134" width="11.19921875" style="2" customWidth="1"/>
    <col min="16135" max="16135" width="10.53125" style="2" customWidth="1"/>
    <col min="16136" max="16136" width="8.86328125" style="2" customWidth="1"/>
    <col min="16137" max="16137" width="19" style="2" customWidth="1"/>
    <col min="16138" max="16384" width="8.86328125" style="2"/>
  </cols>
  <sheetData>
    <row r="1" spans="1:11" ht="20.45" customHeight="1">
      <c r="A1" s="403" t="s">
        <v>716</v>
      </c>
      <c r="B1" s="403"/>
      <c r="H1" s="12" t="s">
        <v>71</v>
      </c>
    </row>
    <row r="2" spans="1:11" ht="20.45" customHeight="1">
      <c r="A2" s="1"/>
      <c r="H2" s="12"/>
    </row>
    <row r="3" spans="1:11" ht="31.5" customHeight="1">
      <c r="A3" s="405" t="s">
        <v>498</v>
      </c>
      <c r="B3" s="405"/>
      <c r="C3" s="405"/>
      <c r="D3" s="405"/>
      <c r="E3" s="405"/>
      <c r="F3" s="405"/>
      <c r="G3" s="405"/>
      <c r="H3" s="405"/>
    </row>
    <row r="4" spans="1:11" ht="31.5" customHeight="1">
      <c r="A4" s="406" t="s">
        <v>717</v>
      </c>
      <c r="B4" s="406"/>
      <c r="C4" s="406"/>
      <c r="D4" s="406"/>
      <c r="E4" s="406"/>
      <c r="F4" s="406"/>
      <c r="G4" s="406"/>
      <c r="H4" s="406"/>
    </row>
    <row r="5" spans="1:11" ht="15.4">
      <c r="H5" s="13" t="s">
        <v>16</v>
      </c>
    </row>
    <row r="6" spans="1:11" ht="15">
      <c r="A6" s="407" t="s">
        <v>0</v>
      </c>
      <c r="B6" s="407" t="s">
        <v>2</v>
      </c>
      <c r="C6" s="408" t="s">
        <v>18</v>
      </c>
      <c r="D6" s="408"/>
      <c r="E6" s="410" t="s">
        <v>19</v>
      </c>
      <c r="F6" s="410"/>
      <c r="G6" s="410" t="s">
        <v>70</v>
      </c>
      <c r="H6" s="410"/>
    </row>
    <row r="7" spans="1:11" ht="30">
      <c r="A7" s="407"/>
      <c r="B7" s="407"/>
      <c r="C7" s="8" t="s">
        <v>72</v>
      </c>
      <c r="D7" s="8" t="s">
        <v>73</v>
      </c>
      <c r="E7" s="14" t="s">
        <v>72</v>
      </c>
      <c r="F7" s="14" t="s">
        <v>73</v>
      </c>
      <c r="G7" s="14" t="s">
        <v>72</v>
      </c>
      <c r="H7" s="14" t="s">
        <v>73</v>
      </c>
    </row>
    <row r="8" spans="1:11" ht="15">
      <c r="A8" s="184" t="s">
        <v>23</v>
      </c>
      <c r="B8" s="184" t="s">
        <v>24</v>
      </c>
      <c r="C8" s="185">
        <v>1</v>
      </c>
      <c r="D8" s="185">
        <v>2</v>
      </c>
      <c r="E8" s="185">
        <v>3</v>
      </c>
      <c r="F8" s="185">
        <v>4</v>
      </c>
      <c r="G8" s="186" t="s">
        <v>74</v>
      </c>
      <c r="H8" s="186" t="s">
        <v>75</v>
      </c>
    </row>
    <row r="9" spans="1:11" ht="15">
      <c r="A9" s="164"/>
      <c r="B9" s="165" t="s">
        <v>76</v>
      </c>
      <c r="C9" s="166">
        <f>C10+C59+C60+C61</f>
        <v>60800</v>
      </c>
      <c r="D9" s="166">
        <f>D10+D59+D60+D61</f>
        <v>41371</v>
      </c>
      <c r="E9" s="166">
        <f>E10+E59+E60+E61</f>
        <v>221218.56531899999</v>
      </c>
      <c r="F9" s="166">
        <f>F10+F59+F60+F61</f>
        <v>201103.17649700001</v>
      </c>
      <c r="G9" s="167">
        <f>E9/C9*100</f>
        <v>363.84632453782893</v>
      </c>
      <c r="H9" s="167">
        <f t="shared" ref="G9:H11" si="0">F9/D9*100</f>
        <v>486.09696767542482</v>
      </c>
      <c r="K9" s="134"/>
    </row>
    <row r="10" spans="1:11" s="11" customFormat="1" ht="15">
      <c r="A10" s="164" t="s">
        <v>23</v>
      </c>
      <c r="B10" s="165" t="s">
        <v>77</v>
      </c>
      <c r="C10" s="166">
        <f>C11+C50+C51+C58</f>
        <v>60800</v>
      </c>
      <c r="D10" s="166">
        <f>D11+D50+D51+D58</f>
        <v>41371</v>
      </c>
      <c r="E10" s="166">
        <f>E11+E50+E51+E58</f>
        <v>68774.499851999994</v>
      </c>
      <c r="F10" s="166">
        <f>F11+F50+F51+F58</f>
        <v>48659.11103</v>
      </c>
      <c r="G10" s="167">
        <f t="shared" si="0"/>
        <v>113.11595370394735</v>
      </c>
      <c r="H10" s="167">
        <f t="shared" si="0"/>
        <v>117.61647296415363</v>
      </c>
      <c r="K10" s="56"/>
    </row>
    <row r="11" spans="1:11" ht="24" customHeight="1">
      <c r="A11" s="164" t="s">
        <v>3</v>
      </c>
      <c r="B11" s="165" t="s">
        <v>78</v>
      </c>
      <c r="C11" s="166">
        <f>C12+C17+C21+C24+C30+C34+C35+C38+C39+C40+C41+C42+C43+C44+C45+C46+C47+C48+C49</f>
        <v>60800</v>
      </c>
      <c r="D11" s="166">
        <f>D12+D17+D21+D24+D30+D34+D35+D38+D39+D40+D41+D42+D43+D44+D45+D46+D47+D48+D49</f>
        <v>41371</v>
      </c>
      <c r="E11" s="166">
        <f>E12+E17+E21+E24+E30+E34+E35+E38+E39+E40+E41+E42+E43+E44+E45+E46+E47+E48+E49</f>
        <v>68774.499851999994</v>
      </c>
      <c r="F11" s="166">
        <f>F12+F17+F21+F24+F30+F34+F35+F38+F39+F40+F41+F42+F43+F44+F45+F46+F47+F48+F49</f>
        <v>48659.11103</v>
      </c>
      <c r="G11" s="167">
        <f t="shared" si="0"/>
        <v>113.11595370394735</v>
      </c>
      <c r="H11" s="167">
        <f t="shared" si="0"/>
        <v>117.61647296415363</v>
      </c>
      <c r="J11" s="55"/>
    </row>
    <row r="12" spans="1:11" s="15" customFormat="1" ht="30.75">
      <c r="A12" s="168">
        <v>1</v>
      </c>
      <c r="B12" s="169" t="s">
        <v>79</v>
      </c>
      <c r="C12" s="187">
        <f>SUM(C13:C16)</f>
        <v>0</v>
      </c>
      <c r="D12" s="187">
        <f>SUM(D13:D16)</f>
        <v>0</v>
      </c>
      <c r="E12" s="187">
        <f>SUM(E13:E16)</f>
        <v>3.1435879999999998</v>
      </c>
      <c r="F12" s="187">
        <f>SUM(F13:F16)</f>
        <v>0.47154200000000002</v>
      </c>
      <c r="G12" s="167"/>
      <c r="H12" s="172"/>
    </row>
    <row r="13" spans="1:11" ht="14.75" customHeight="1">
      <c r="A13" s="169"/>
      <c r="B13" s="188" t="s">
        <v>80</v>
      </c>
      <c r="C13" s="187"/>
      <c r="D13" s="187"/>
      <c r="E13" s="189">
        <v>3.1435879999999998</v>
      </c>
      <c r="F13" s="187">
        <v>0.47154200000000002</v>
      </c>
      <c r="G13" s="167"/>
      <c r="H13" s="172"/>
    </row>
    <row r="14" spans="1:11" ht="15.4">
      <c r="A14" s="168"/>
      <c r="B14" s="188" t="s">
        <v>81</v>
      </c>
      <c r="C14" s="170">
        <v>0</v>
      </c>
      <c r="D14" s="170"/>
      <c r="E14" s="187"/>
      <c r="F14" s="170"/>
      <c r="G14" s="167"/>
      <c r="H14" s="172"/>
    </row>
    <row r="15" spans="1:11" ht="15.4">
      <c r="A15" s="168"/>
      <c r="B15" s="188" t="s">
        <v>82</v>
      </c>
      <c r="C15" s="170"/>
      <c r="D15" s="170"/>
      <c r="E15" s="170"/>
      <c r="F15" s="170"/>
      <c r="G15" s="167"/>
      <c r="H15" s="172"/>
    </row>
    <row r="16" spans="1:11" ht="15.4">
      <c r="A16" s="168"/>
      <c r="B16" s="188" t="s">
        <v>83</v>
      </c>
      <c r="C16" s="170"/>
      <c r="D16" s="170"/>
      <c r="E16" s="170">
        <v>0</v>
      </c>
      <c r="F16" s="170">
        <v>0</v>
      </c>
      <c r="G16" s="167"/>
      <c r="H16" s="172"/>
    </row>
    <row r="17" spans="1:8" s="15" customFormat="1" ht="36" customHeight="1">
      <c r="A17" s="168">
        <v>2</v>
      </c>
      <c r="B17" s="169" t="s">
        <v>84</v>
      </c>
      <c r="C17" s="187">
        <f>SUM(C18:C20)</f>
        <v>500</v>
      </c>
      <c r="D17" s="187">
        <f>SUM(D18:D20)</f>
        <v>75</v>
      </c>
      <c r="E17" s="187">
        <f>SUM(E18:E20)</f>
        <v>694.72818000000007</v>
      </c>
      <c r="F17" s="187">
        <f>SUM(F18:F20)</f>
        <v>104.194113</v>
      </c>
      <c r="G17" s="172">
        <f>E17/C17*100</f>
        <v>138.94563600000001</v>
      </c>
      <c r="H17" s="172">
        <f>F17/D17*100</f>
        <v>138.92548400000001</v>
      </c>
    </row>
    <row r="18" spans="1:8" s="16" customFormat="1" ht="15.4">
      <c r="A18" s="169"/>
      <c r="B18" s="190" t="s">
        <v>80</v>
      </c>
      <c r="C18" s="191"/>
      <c r="D18" s="191"/>
      <c r="E18" s="191">
        <v>2.5032779999999999</v>
      </c>
      <c r="F18" s="191">
        <v>0.37549300000000002</v>
      </c>
      <c r="G18" s="172"/>
      <c r="H18" s="172"/>
    </row>
    <row r="19" spans="1:8" s="16" customFormat="1" ht="15.4">
      <c r="A19" s="169"/>
      <c r="B19" s="190" t="s">
        <v>81</v>
      </c>
      <c r="C19" s="191"/>
      <c r="D19" s="191"/>
      <c r="E19" s="191">
        <v>0.100776</v>
      </c>
      <c r="F19" s="191"/>
      <c r="G19" s="172"/>
      <c r="H19" s="172"/>
    </row>
    <row r="20" spans="1:8" s="16" customFormat="1" ht="15.4">
      <c r="A20" s="169"/>
      <c r="B20" s="190" t="s">
        <v>82</v>
      </c>
      <c r="C20" s="191">
        <v>500</v>
      </c>
      <c r="D20" s="191">
        <v>75</v>
      </c>
      <c r="E20" s="192">
        <v>692.12412600000005</v>
      </c>
      <c r="F20" s="192">
        <v>103.81862</v>
      </c>
      <c r="G20" s="172">
        <f>E20/C20*100</f>
        <v>138.42482520000002</v>
      </c>
      <c r="H20" s="172">
        <f>F20/D20*100</f>
        <v>138.42482666666666</v>
      </c>
    </row>
    <row r="21" spans="1:8" s="15" customFormat="1" ht="30.75">
      <c r="A21" s="168">
        <v>3</v>
      </c>
      <c r="B21" s="169" t="s">
        <v>85</v>
      </c>
      <c r="C21" s="170">
        <f>SUM(C22:C23)</f>
        <v>0</v>
      </c>
      <c r="D21" s="170">
        <f>SUM(D22:D23)</f>
        <v>0</v>
      </c>
      <c r="E21" s="170">
        <f>SUM(E22:E23)</f>
        <v>0</v>
      </c>
      <c r="F21" s="170">
        <f>SUM(F22:F23)</f>
        <v>0</v>
      </c>
      <c r="G21" s="172"/>
      <c r="H21" s="172"/>
    </row>
    <row r="22" spans="1:8" s="16" customFormat="1" ht="15.4">
      <c r="A22" s="169"/>
      <c r="B22" s="190" t="s">
        <v>80</v>
      </c>
      <c r="C22" s="192"/>
      <c r="D22" s="192"/>
      <c r="E22" s="192"/>
      <c r="F22" s="192"/>
      <c r="G22" s="172"/>
      <c r="H22" s="172"/>
    </row>
    <row r="23" spans="1:8" s="16" customFormat="1" ht="15.4">
      <c r="A23" s="169"/>
      <c r="B23" s="190" t="s">
        <v>82</v>
      </c>
      <c r="C23" s="192"/>
      <c r="D23" s="192"/>
      <c r="E23" s="192"/>
      <c r="F23" s="192"/>
      <c r="G23" s="172"/>
      <c r="H23" s="172"/>
    </row>
    <row r="24" spans="1:8" s="15" customFormat="1" ht="15.4">
      <c r="A24" s="168">
        <v>4</v>
      </c>
      <c r="B24" s="169" t="s">
        <v>86</v>
      </c>
      <c r="C24" s="187">
        <f>SUM(C25:C29)</f>
        <v>48500</v>
      </c>
      <c r="D24" s="187">
        <f>SUM(D25:D29)</f>
        <v>38330</v>
      </c>
      <c r="E24" s="187">
        <f>SUM(E25:E29)</f>
        <v>53529.475305</v>
      </c>
      <c r="F24" s="187">
        <f>SUM(F25:F29)</f>
        <v>41978.611998</v>
      </c>
      <c r="G24" s="172">
        <f t="shared" ref="G24:H28" si="1">E24/C24*100</f>
        <v>110.37005217525773</v>
      </c>
      <c r="H24" s="172">
        <f t="shared" si="1"/>
        <v>109.5189459900861</v>
      </c>
    </row>
    <row r="25" spans="1:8" s="16" customFormat="1" ht="15.4">
      <c r="A25" s="169"/>
      <c r="B25" s="193" t="s">
        <v>87</v>
      </c>
      <c r="C25" s="194">
        <v>26700</v>
      </c>
      <c r="D25" s="194">
        <v>22695</v>
      </c>
      <c r="E25" s="191">
        <v>28542.045806999999</v>
      </c>
      <c r="F25" s="191">
        <v>24260.739152999999</v>
      </c>
      <c r="G25" s="172">
        <f t="shared" si="1"/>
        <v>106.89904796629213</v>
      </c>
      <c r="H25" s="172">
        <f t="shared" si="1"/>
        <v>106.89904892267019</v>
      </c>
    </row>
    <row r="26" spans="1:8" s="16" customFormat="1" ht="15.4">
      <c r="A26" s="169"/>
      <c r="B26" s="193" t="s">
        <v>88</v>
      </c>
      <c r="C26" s="194">
        <v>1500</v>
      </c>
      <c r="D26" s="194">
        <v>1275</v>
      </c>
      <c r="E26" s="191">
        <v>436.17818299999999</v>
      </c>
      <c r="F26" s="191">
        <v>370.75148000000002</v>
      </c>
      <c r="G26" s="172">
        <f t="shared" si="1"/>
        <v>29.078545533333333</v>
      </c>
      <c r="H26" s="172">
        <f t="shared" si="1"/>
        <v>29.078547450980391</v>
      </c>
    </row>
    <row r="27" spans="1:8" s="16" customFormat="1" ht="15.4">
      <c r="A27" s="169"/>
      <c r="B27" s="193" t="s">
        <v>89</v>
      </c>
      <c r="C27" s="194">
        <v>50</v>
      </c>
      <c r="D27" s="194">
        <v>50</v>
      </c>
      <c r="E27" s="191">
        <v>58.363796000000001</v>
      </c>
      <c r="F27" s="191">
        <v>58.363796000000001</v>
      </c>
      <c r="G27" s="172"/>
      <c r="H27" s="172"/>
    </row>
    <row r="28" spans="1:8" s="16" customFormat="1" ht="15.4">
      <c r="A28" s="169"/>
      <c r="B28" s="193" t="s">
        <v>90</v>
      </c>
      <c r="C28" s="194">
        <v>20250</v>
      </c>
      <c r="D28" s="194">
        <v>14310</v>
      </c>
      <c r="E28" s="191">
        <v>24492.887519</v>
      </c>
      <c r="F28" s="191">
        <v>17288.757569000001</v>
      </c>
      <c r="G28" s="172">
        <f t="shared" si="1"/>
        <v>120.9525309580247</v>
      </c>
      <c r="H28" s="172">
        <f t="shared" si="1"/>
        <v>120.81591592592594</v>
      </c>
    </row>
    <row r="29" spans="1:8" s="16" customFormat="1" ht="15.4">
      <c r="A29" s="195"/>
      <c r="B29" s="193" t="s">
        <v>91</v>
      </c>
      <c r="C29" s="194"/>
      <c r="D29" s="194"/>
      <c r="E29" s="191"/>
      <c r="F29" s="191"/>
      <c r="G29" s="172"/>
      <c r="H29" s="172"/>
    </row>
    <row r="30" spans="1:8" s="15" customFormat="1" ht="15.4">
      <c r="A30" s="168">
        <v>5</v>
      </c>
      <c r="B30" s="169" t="s">
        <v>92</v>
      </c>
      <c r="C30" s="170">
        <v>820</v>
      </c>
      <c r="D30" s="170">
        <v>738</v>
      </c>
      <c r="E30" s="170">
        <v>991.724017</v>
      </c>
      <c r="F30" s="170">
        <v>896.79013499999996</v>
      </c>
      <c r="G30" s="172">
        <f>E30/C30*100</f>
        <v>120.94195329268294</v>
      </c>
      <c r="H30" s="172">
        <f>F30/D30*100</f>
        <v>121.51627845528455</v>
      </c>
    </row>
    <row r="31" spans="1:8" s="15" customFormat="1" ht="15" customHeight="1">
      <c r="A31" s="168">
        <v>6</v>
      </c>
      <c r="B31" s="169" t="s">
        <v>93</v>
      </c>
      <c r="C31" s="170"/>
      <c r="D31" s="170"/>
      <c r="E31" s="170"/>
      <c r="F31" s="170"/>
      <c r="G31" s="172"/>
      <c r="H31" s="172"/>
    </row>
    <row r="32" spans="1:8" ht="30.75" hidden="1">
      <c r="A32" s="168" t="s">
        <v>29</v>
      </c>
      <c r="B32" s="196" t="s">
        <v>94</v>
      </c>
      <c r="C32" s="170"/>
      <c r="D32" s="170"/>
      <c r="E32" s="170"/>
      <c r="F32" s="170"/>
      <c r="G32" s="172" t="e">
        <f t="shared" ref="G32:H35" si="2">E32/C32*100</f>
        <v>#DIV/0!</v>
      </c>
      <c r="H32" s="172" t="e">
        <f t="shared" si="2"/>
        <v>#DIV/0!</v>
      </c>
    </row>
    <row r="33" spans="1:8" ht="15.4" hidden="1">
      <c r="A33" s="168" t="s">
        <v>29</v>
      </c>
      <c r="B33" s="196" t="s">
        <v>95</v>
      </c>
      <c r="C33" s="170"/>
      <c r="D33" s="170"/>
      <c r="E33" s="170"/>
      <c r="F33" s="170"/>
      <c r="G33" s="172" t="e">
        <f t="shared" si="2"/>
        <v>#DIV/0!</v>
      </c>
      <c r="H33" s="172" t="e">
        <f t="shared" si="2"/>
        <v>#DIV/0!</v>
      </c>
    </row>
    <row r="34" spans="1:8" s="15" customFormat="1" ht="15.4">
      <c r="A34" s="168">
        <v>7</v>
      </c>
      <c r="B34" s="169" t="s">
        <v>96</v>
      </c>
      <c r="C34" s="170">
        <v>900</v>
      </c>
      <c r="D34" s="170">
        <v>900</v>
      </c>
      <c r="E34" s="170">
        <v>1388.9150979999999</v>
      </c>
      <c r="F34" s="170">
        <v>1388.9150979999999</v>
      </c>
      <c r="G34" s="172">
        <f t="shared" si="2"/>
        <v>154.32389977777777</v>
      </c>
      <c r="H34" s="172">
        <f t="shared" si="2"/>
        <v>154.32389977777777</v>
      </c>
    </row>
    <row r="35" spans="1:8" s="15" customFormat="1" ht="15.4">
      <c r="A35" s="168">
        <v>8</v>
      </c>
      <c r="B35" s="169" t="s">
        <v>97</v>
      </c>
      <c r="C35" s="170">
        <f>C36+C37</f>
        <v>440</v>
      </c>
      <c r="D35" s="170">
        <f>D36+D37</f>
        <v>390</v>
      </c>
      <c r="E35" s="170">
        <f t="shared" ref="E35:F35" si="3">E36+E37</f>
        <v>537.74908400000004</v>
      </c>
      <c r="F35" s="170">
        <f t="shared" si="3"/>
        <v>432.43008400000002</v>
      </c>
      <c r="G35" s="172">
        <f t="shared" si="2"/>
        <v>122.21570090909091</v>
      </c>
      <c r="H35" s="172">
        <f t="shared" si="2"/>
        <v>110.87950871794871</v>
      </c>
    </row>
    <row r="36" spans="1:8" s="16" customFormat="1" ht="15.4">
      <c r="A36" s="195" t="s">
        <v>29</v>
      </c>
      <c r="B36" s="196" t="s">
        <v>98</v>
      </c>
      <c r="C36" s="192">
        <v>50</v>
      </c>
      <c r="D36" s="192">
        <v>0</v>
      </c>
      <c r="E36" s="192">
        <v>105.319</v>
      </c>
      <c r="F36" s="192"/>
      <c r="G36" s="172"/>
      <c r="H36" s="172"/>
    </row>
    <row r="37" spans="1:8" s="16" customFormat="1" ht="30.75">
      <c r="A37" s="195" t="s">
        <v>29</v>
      </c>
      <c r="B37" s="196" t="s">
        <v>99</v>
      </c>
      <c r="C37" s="192">
        <v>390</v>
      </c>
      <c r="D37" s="192">
        <v>390</v>
      </c>
      <c r="E37" s="192">
        <v>432.43008400000002</v>
      </c>
      <c r="F37" s="192">
        <v>432.43008400000002</v>
      </c>
      <c r="G37" s="172">
        <f>E37/C37*100</f>
        <v>110.87950871794871</v>
      </c>
      <c r="H37" s="172">
        <f>F37/D37*100</f>
        <v>110.87950871794871</v>
      </c>
    </row>
    <row r="38" spans="1:8" s="15" customFormat="1" ht="15" customHeight="1">
      <c r="A38" s="168">
        <v>9</v>
      </c>
      <c r="B38" s="169" t="s">
        <v>100</v>
      </c>
      <c r="C38" s="170"/>
      <c r="D38" s="170"/>
      <c r="E38" s="170">
        <v>327.62849799999998</v>
      </c>
      <c r="F38" s="170">
        <v>327.62849799999998</v>
      </c>
      <c r="G38" s="172"/>
      <c r="H38" s="172"/>
    </row>
    <row r="39" spans="1:8" s="15" customFormat="1" ht="15.4">
      <c r="A39" s="168">
        <v>10</v>
      </c>
      <c r="B39" s="169" t="s">
        <v>101</v>
      </c>
      <c r="C39" s="170"/>
      <c r="D39" s="170"/>
      <c r="E39" s="170">
        <v>1.986513</v>
      </c>
      <c r="F39" s="170">
        <v>1.986513</v>
      </c>
      <c r="G39" s="172"/>
      <c r="H39" s="172"/>
    </row>
    <row r="40" spans="1:8" s="15" customFormat="1" ht="15.4">
      <c r="A40" s="168">
        <v>11</v>
      </c>
      <c r="B40" s="169" t="s">
        <v>102</v>
      </c>
      <c r="C40" s="170">
        <v>400</v>
      </c>
      <c r="D40" s="170">
        <v>320</v>
      </c>
      <c r="E40" s="170">
        <v>84.387951999999999</v>
      </c>
      <c r="F40" s="170">
        <v>67.510362000000001</v>
      </c>
      <c r="G40" s="172">
        <f>E40/C40*100</f>
        <v>21.096988</v>
      </c>
      <c r="H40" s="172">
        <f>F40/D40*100</f>
        <v>21.096988124999999</v>
      </c>
    </row>
    <row r="41" spans="1:8" s="15" customFormat="1" ht="15.4">
      <c r="A41" s="168">
        <v>12</v>
      </c>
      <c r="B41" s="169" t="s">
        <v>103</v>
      </c>
      <c r="C41" s="170">
        <v>100</v>
      </c>
      <c r="D41" s="170">
        <v>88</v>
      </c>
      <c r="E41" s="170">
        <v>3164.6579000000002</v>
      </c>
      <c r="F41" s="170">
        <v>2784.898952</v>
      </c>
      <c r="G41" s="172">
        <f>E41/C41*100</f>
        <v>3164.6579000000002</v>
      </c>
      <c r="H41" s="172">
        <f>F41/D41*100</f>
        <v>3164.6578999999997</v>
      </c>
    </row>
    <row r="42" spans="1:8" s="15" customFormat="1" ht="30.75">
      <c r="A42" s="168">
        <v>13</v>
      </c>
      <c r="B42" s="169" t="s">
        <v>104</v>
      </c>
      <c r="C42" s="170"/>
      <c r="D42" s="170"/>
      <c r="E42" s="170"/>
      <c r="F42" s="170"/>
      <c r="G42" s="172"/>
      <c r="H42" s="172"/>
    </row>
    <row r="43" spans="1:8" s="15" customFormat="1" ht="15.4">
      <c r="A43" s="168">
        <v>14</v>
      </c>
      <c r="B43" s="169" t="s">
        <v>105</v>
      </c>
      <c r="C43" s="170"/>
      <c r="D43" s="170"/>
      <c r="E43" s="170"/>
      <c r="F43" s="170"/>
      <c r="G43" s="172"/>
      <c r="H43" s="172"/>
    </row>
    <row r="44" spans="1:8" s="15" customFormat="1" ht="15.4">
      <c r="A44" s="168">
        <v>15</v>
      </c>
      <c r="B44" s="169" t="s">
        <v>106</v>
      </c>
      <c r="C44" s="170">
        <v>8100</v>
      </c>
      <c r="D44" s="170">
        <v>0</v>
      </c>
      <c r="E44" s="170">
        <v>5932.8214459999999</v>
      </c>
      <c r="F44" s="170"/>
      <c r="G44" s="172">
        <f>E44/C44*100</f>
        <v>73.244709209876547</v>
      </c>
      <c r="H44" s="172"/>
    </row>
    <row r="45" spans="1:8" s="15" customFormat="1" ht="15.4">
      <c r="A45" s="168">
        <v>16</v>
      </c>
      <c r="B45" s="169" t="s">
        <v>107</v>
      </c>
      <c r="C45" s="170">
        <v>1040</v>
      </c>
      <c r="D45" s="170">
        <v>530</v>
      </c>
      <c r="E45" s="170">
        <v>2117.282271</v>
      </c>
      <c r="F45" s="170">
        <v>675.67373499999997</v>
      </c>
      <c r="G45" s="172">
        <f>E45/C45*100</f>
        <v>203.58483375</v>
      </c>
      <c r="H45" s="172">
        <f>F45/D45*100</f>
        <v>127.48561037735848</v>
      </c>
    </row>
    <row r="46" spans="1:8" s="15" customFormat="1" ht="15.4">
      <c r="A46" s="168">
        <v>17</v>
      </c>
      <c r="B46" s="169" t="s">
        <v>108</v>
      </c>
      <c r="C46" s="170"/>
      <c r="D46" s="170"/>
      <c r="E46" s="170"/>
      <c r="F46" s="170"/>
      <c r="G46" s="167"/>
      <c r="H46" s="172"/>
    </row>
    <row r="47" spans="1:8" s="15" customFormat="1" ht="15.4">
      <c r="A47" s="168">
        <v>18</v>
      </c>
      <c r="B47" s="169" t="s">
        <v>109</v>
      </c>
      <c r="C47" s="170"/>
      <c r="D47" s="170"/>
      <c r="E47" s="170"/>
      <c r="F47" s="170"/>
      <c r="G47" s="167"/>
      <c r="H47" s="172"/>
    </row>
    <row r="48" spans="1:8" s="15" customFormat="1" ht="46.15">
      <c r="A48" s="168">
        <v>19</v>
      </c>
      <c r="B48" s="169" t="s">
        <v>110</v>
      </c>
      <c r="C48" s="170"/>
      <c r="D48" s="170"/>
      <c r="E48" s="170"/>
      <c r="F48" s="170"/>
      <c r="G48" s="167"/>
      <c r="H48" s="172"/>
    </row>
    <row r="49" spans="1:8" s="15" customFormat="1" ht="15.4">
      <c r="A49" s="168">
        <v>20</v>
      </c>
      <c r="B49" s="169" t="s">
        <v>111</v>
      </c>
      <c r="C49" s="170"/>
      <c r="D49" s="170"/>
      <c r="E49" s="170"/>
      <c r="F49" s="170"/>
      <c r="G49" s="167"/>
      <c r="H49" s="172"/>
    </row>
    <row r="50" spans="1:8" ht="15.4">
      <c r="A50" s="164" t="s">
        <v>32</v>
      </c>
      <c r="B50" s="165" t="s">
        <v>112</v>
      </c>
      <c r="C50" s="170"/>
      <c r="D50" s="170"/>
      <c r="E50" s="170"/>
      <c r="F50" s="170"/>
      <c r="G50" s="167"/>
      <c r="H50" s="172"/>
    </row>
    <row r="51" spans="1:8" ht="15.4">
      <c r="A51" s="164" t="s">
        <v>36</v>
      </c>
      <c r="B51" s="165" t="s">
        <v>113</v>
      </c>
      <c r="C51" s="170"/>
      <c r="D51" s="170"/>
      <c r="E51" s="170"/>
      <c r="F51" s="170"/>
      <c r="G51" s="167"/>
      <c r="H51" s="172"/>
    </row>
    <row r="52" spans="1:8" s="15" customFormat="1" ht="15.4">
      <c r="A52" s="168">
        <v>1</v>
      </c>
      <c r="B52" s="169" t="s">
        <v>114</v>
      </c>
      <c r="C52" s="170"/>
      <c r="D52" s="170"/>
      <c r="E52" s="170"/>
      <c r="F52" s="170"/>
      <c r="G52" s="167"/>
      <c r="H52" s="172"/>
    </row>
    <row r="53" spans="1:8" s="15" customFormat="1" ht="15.4">
      <c r="A53" s="168">
        <v>2</v>
      </c>
      <c r="B53" s="169" t="s">
        <v>115</v>
      </c>
      <c r="C53" s="170"/>
      <c r="D53" s="170"/>
      <c r="E53" s="170"/>
      <c r="F53" s="170"/>
      <c r="G53" s="167"/>
      <c r="H53" s="172"/>
    </row>
    <row r="54" spans="1:8" s="15" customFormat="1" ht="15.4">
      <c r="A54" s="168">
        <v>3</v>
      </c>
      <c r="B54" s="169" t="s">
        <v>116</v>
      </c>
      <c r="C54" s="170"/>
      <c r="D54" s="170"/>
      <c r="E54" s="170"/>
      <c r="F54" s="170"/>
      <c r="G54" s="167"/>
      <c r="H54" s="172"/>
    </row>
    <row r="55" spans="1:8" s="15" customFormat="1" ht="30.75">
      <c r="A55" s="168">
        <v>4</v>
      </c>
      <c r="B55" s="169" t="s">
        <v>117</v>
      </c>
      <c r="C55" s="170"/>
      <c r="D55" s="170"/>
      <c r="E55" s="170"/>
      <c r="F55" s="170"/>
      <c r="G55" s="167"/>
      <c r="H55" s="172"/>
    </row>
    <row r="56" spans="1:8" s="15" customFormat="1" ht="15.4">
      <c r="A56" s="168">
        <v>5</v>
      </c>
      <c r="B56" s="169" t="s">
        <v>118</v>
      </c>
      <c r="C56" s="170"/>
      <c r="D56" s="170"/>
      <c r="E56" s="170"/>
      <c r="F56" s="170"/>
      <c r="G56" s="167"/>
      <c r="H56" s="172"/>
    </row>
    <row r="57" spans="1:8" s="15" customFormat="1" ht="15.4">
      <c r="A57" s="168">
        <v>6</v>
      </c>
      <c r="B57" s="169" t="s">
        <v>119</v>
      </c>
      <c r="C57" s="170"/>
      <c r="D57" s="170"/>
      <c r="E57" s="170"/>
      <c r="F57" s="170"/>
      <c r="G57" s="167"/>
      <c r="H57" s="172"/>
    </row>
    <row r="58" spans="1:8" ht="15.4">
      <c r="A58" s="164" t="s">
        <v>38</v>
      </c>
      <c r="B58" s="165" t="s">
        <v>120</v>
      </c>
      <c r="C58" s="170"/>
      <c r="D58" s="170"/>
      <c r="E58" s="170"/>
      <c r="F58" s="170"/>
      <c r="G58" s="167"/>
      <c r="H58" s="172"/>
    </row>
    <row r="59" spans="1:8" ht="15.4">
      <c r="A59" s="164" t="s">
        <v>24</v>
      </c>
      <c r="B59" s="165" t="s">
        <v>121</v>
      </c>
      <c r="C59" s="170"/>
      <c r="D59" s="170"/>
      <c r="E59" s="170"/>
      <c r="F59" s="170"/>
      <c r="G59" s="167"/>
      <c r="H59" s="172"/>
    </row>
    <row r="60" spans="1:8" ht="15.4">
      <c r="A60" s="164" t="s">
        <v>57</v>
      </c>
      <c r="B60" s="165" t="s">
        <v>122</v>
      </c>
      <c r="C60" s="170"/>
      <c r="D60" s="170"/>
      <c r="E60" s="166">
        <v>3505.0451360000002</v>
      </c>
      <c r="F60" s="166">
        <v>3505.0451360000002</v>
      </c>
      <c r="G60" s="167"/>
      <c r="H60" s="172"/>
    </row>
    <row r="61" spans="1:8" ht="30">
      <c r="A61" s="179" t="s">
        <v>59</v>
      </c>
      <c r="B61" s="180" t="s">
        <v>123</v>
      </c>
      <c r="C61" s="181"/>
      <c r="D61" s="181"/>
      <c r="E61" s="197">
        <v>148939.02033100001</v>
      </c>
      <c r="F61" s="197">
        <v>148939.02033100001</v>
      </c>
      <c r="G61" s="198"/>
      <c r="H61" s="182"/>
    </row>
    <row r="62" spans="1:8" ht="21" customHeight="1">
      <c r="A62" s="17" t="s">
        <v>124</v>
      </c>
    </row>
    <row r="63" spans="1:8" ht="36.75" customHeight="1">
      <c r="A63" s="411" t="s">
        <v>125</v>
      </c>
      <c r="B63" s="411"/>
      <c r="C63" s="411"/>
      <c r="D63" s="411"/>
      <c r="E63" s="411"/>
      <c r="F63" s="411"/>
      <c r="G63" s="411"/>
      <c r="H63" s="411"/>
    </row>
    <row r="64" spans="1:8" ht="36.75" customHeight="1">
      <c r="A64" s="411" t="s">
        <v>126</v>
      </c>
      <c r="B64" s="411"/>
      <c r="C64" s="411"/>
      <c r="D64" s="411"/>
      <c r="E64" s="411"/>
      <c r="F64" s="411"/>
      <c r="G64" s="411"/>
      <c r="H64" s="411"/>
    </row>
    <row r="65" spans="1:8" ht="49.5" customHeight="1">
      <c r="A65" s="411" t="s">
        <v>127</v>
      </c>
      <c r="B65" s="411"/>
      <c r="C65" s="411"/>
      <c r="D65" s="411"/>
      <c r="E65" s="411"/>
      <c r="F65" s="411"/>
      <c r="G65" s="411"/>
      <c r="H65" s="411"/>
    </row>
    <row r="66" spans="1:8" ht="49.5" customHeight="1">
      <c r="A66" s="411" t="s">
        <v>128</v>
      </c>
      <c r="B66" s="411"/>
      <c r="C66" s="411"/>
      <c r="D66" s="411"/>
      <c r="E66" s="411"/>
      <c r="F66" s="411"/>
      <c r="G66" s="411"/>
      <c r="H66" s="411"/>
    </row>
    <row r="67" spans="1:8" ht="68.75" customHeight="1">
      <c r="A67" s="411" t="s">
        <v>401</v>
      </c>
      <c r="B67" s="411"/>
      <c r="C67" s="411"/>
      <c r="D67" s="411"/>
      <c r="E67" s="411"/>
      <c r="F67" s="411"/>
      <c r="G67" s="411"/>
      <c r="H67" s="411"/>
    </row>
  </sheetData>
  <mergeCells count="13">
    <mergeCell ref="A63:H63"/>
    <mergeCell ref="A64:H64"/>
    <mergeCell ref="A65:H65"/>
    <mergeCell ref="A66:H66"/>
    <mergeCell ref="A67:H67"/>
    <mergeCell ref="A1:B1"/>
    <mergeCell ref="A3:H3"/>
    <mergeCell ref="A4:H4"/>
    <mergeCell ref="A6:A7"/>
    <mergeCell ref="B6:B7"/>
    <mergeCell ref="C6:D6"/>
    <mergeCell ref="E6:F6"/>
    <mergeCell ref="G6:H6"/>
  </mergeCells>
  <pageMargins left="0.7" right="0.53" top="0.75" bottom="0.75" header="0.3" footer="0.3"/>
  <pageSetup paperSize="9"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sheetPr>
  <dimension ref="A1:J113"/>
  <sheetViews>
    <sheetView workbookViewId="0">
      <selection sqref="A1:B1"/>
    </sheetView>
  </sheetViews>
  <sheetFormatPr defaultColWidth="8.86328125" defaultRowHeight="14.25"/>
  <cols>
    <col min="1" max="1" width="6.19921875" style="18" customWidth="1"/>
    <col min="2" max="2" width="53.46484375" style="18" customWidth="1"/>
    <col min="3" max="5" width="14" style="19" customWidth="1"/>
    <col min="6" max="6" width="8.86328125" style="128"/>
    <col min="7" max="7" width="17.46484375" style="128" customWidth="1"/>
    <col min="8" max="8" width="14.19921875" style="128" bestFit="1" customWidth="1"/>
    <col min="9" max="10" width="8.86328125" style="128"/>
    <col min="11" max="243" width="8.86328125" style="18"/>
    <col min="244" max="244" width="6.19921875" style="18" customWidth="1"/>
    <col min="245" max="245" width="53.46484375" style="18" customWidth="1"/>
    <col min="246" max="246" width="14" style="18" customWidth="1"/>
    <col min="247" max="247" width="15.53125" style="18" customWidth="1"/>
    <col min="248" max="248" width="11.6640625" style="18" customWidth="1"/>
    <col min="249" max="252" width="0" style="18" hidden="1" customWidth="1"/>
    <col min="253" max="253" width="12.33203125" style="18" customWidth="1"/>
    <col min="254" max="499" width="8.86328125" style="18"/>
    <col min="500" max="500" width="6.19921875" style="18" customWidth="1"/>
    <col min="501" max="501" width="53.46484375" style="18" customWidth="1"/>
    <col min="502" max="502" width="14" style="18" customWidth="1"/>
    <col min="503" max="503" width="15.53125" style="18" customWidth="1"/>
    <col min="504" max="504" width="11.6640625" style="18" customWidth="1"/>
    <col min="505" max="508" width="0" style="18" hidden="1" customWidth="1"/>
    <col min="509" max="509" width="12.33203125" style="18" customWidth="1"/>
    <col min="510" max="755" width="8.86328125" style="18"/>
    <col min="756" max="756" width="6.19921875" style="18" customWidth="1"/>
    <col min="757" max="757" width="53.46484375" style="18" customWidth="1"/>
    <col min="758" max="758" width="14" style="18" customWidth="1"/>
    <col min="759" max="759" width="15.53125" style="18" customWidth="1"/>
    <col min="760" max="760" width="11.6640625" style="18" customWidth="1"/>
    <col min="761" max="764" width="0" style="18" hidden="1" customWidth="1"/>
    <col min="765" max="765" width="12.33203125" style="18" customWidth="1"/>
    <col min="766" max="1011" width="8.86328125" style="18"/>
    <col min="1012" max="1012" width="6.19921875" style="18" customWidth="1"/>
    <col min="1013" max="1013" width="53.46484375" style="18" customWidth="1"/>
    <col min="1014" max="1014" width="14" style="18" customWidth="1"/>
    <col min="1015" max="1015" width="15.53125" style="18" customWidth="1"/>
    <col min="1016" max="1016" width="11.6640625" style="18" customWidth="1"/>
    <col min="1017" max="1020" width="0" style="18" hidden="1" customWidth="1"/>
    <col min="1021" max="1021" width="12.33203125" style="18" customWidth="1"/>
    <col min="1022" max="1267" width="8.86328125" style="18"/>
    <col min="1268" max="1268" width="6.19921875" style="18" customWidth="1"/>
    <col min="1269" max="1269" width="53.46484375" style="18" customWidth="1"/>
    <col min="1270" max="1270" width="14" style="18" customWidth="1"/>
    <col min="1271" max="1271" width="15.53125" style="18" customWidth="1"/>
    <col min="1272" max="1272" width="11.6640625" style="18" customWidth="1"/>
    <col min="1273" max="1276" width="0" style="18" hidden="1" customWidth="1"/>
    <col min="1277" max="1277" width="12.33203125" style="18" customWidth="1"/>
    <col min="1278" max="1523" width="8.86328125" style="18"/>
    <col min="1524" max="1524" width="6.19921875" style="18" customWidth="1"/>
    <col min="1525" max="1525" width="53.46484375" style="18" customWidth="1"/>
    <col min="1526" max="1526" width="14" style="18" customWidth="1"/>
    <col min="1527" max="1527" width="15.53125" style="18" customWidth="1"/>
    <col min="1528" max="1528" width="11.6640625" style="18" customWidth="1"/>
    <col min="1529" max="1532" width="0" style="18" hidden="1" customWidth="1"/>
    <col min="1533" max="1533" width="12.33203125" style="18" customWidth="1"/>
    <col min="1534" max="1779" width="8.86328125" style="18"/>
    <col min="1780" max="1780" width="6.19921875" style="18" customWidth="1"/>
    <col min="1781" max="1781" width="53.46484375" style="18" customWidth="1"/>
    <col min="1782" max="1782" width="14" style="18" customWidth="1"/>
    <col min="1783" max="1783" width="15.53125" style="18" customWidth="1"/>
    <col min="1784" max="1784" width="11.6640625" style="18" customWidth="1"/>
    <col min="1785" max="1788" width="0" style="18" hidden="1" customWidth="1"/>
    <col min="1789" max="1789" width="12.33203125" style="18" customWidth="1"/>
    <col min="1790" max="2035" width="8.86328125" style="18"/>
    <col min="2036" max="2036" width="6.19921875" style="18" customWidth="1"/>
    <col min="2037" max="2037" width="53.46484375" style="18" customWidth="1"/>
    <col min="2038" max="2038" width="14" style="18" customWidth="1"/>
    <col min="2039" max="2039" width="15.53125" style="18" customWidth="1"/>
    <col min="2040" max="2040" width="11.6640625" style="18" customWidth="1"/>
    <col min="2041" max="2044" width="0" style="18" hidden="1" customWidth="1"/>
    <col min="2045" max="2045" width="12.33203125" style="18" customWidth="1"/>
    <col min="2046" max="2291" width="8.86328125" style="18"/>
    <col min="2292" max="2292" width="6.19921875" style="18" customWidth="1"/>
    <col min="2293" max="2293" width="53.46484375" style="18" customWidth="1"/>
    <col min="2294" max="2294" width="14" style="18" customWidth="1"/>
    <col min="2295" max="2295" width="15.53125" style="18" customWidth="1"/>
    <col min="2296" max="2296" width="11.6640625" style="18" customWidth="1"/>
    <col min="2297" max="2300" width="0" style="18" hidden="1" customWidth="1"/>
    <col min="2301" max="2301" width="12.33203125" style="18" customWidth="1"/>
    <col min="2302" max="2547" width="8.86328125" style="18"/>
    <col min="2548" max="2548" width="6.19921875" style="18" customWidth="1"/>
    <col min="2549" max="2549" width="53.46484375" style="18" customWidth="1"/>
    <col min="2550" max="2550" width="14" style="18" customWidth="1"/>
    <col min="2551" max="2551" width="15.53125" style="18" customWidth="1"/>
    <col min="2552" max="2552" width="11.6640625" style="18" customWidth="1"/>
    <col min="2553" max="2556" width="0" style="18" hidden="1" customWidth="1"/>
    <col min="2557" max="2557" width="12.33203125" style="18" customWidth="1"/>
    <col min="2558" max="2803" width="8.86328125" style="18"/>
    <col min="2804" max="2804" width="6.19921875" style="18" customWidth="1"/>
    <col min="2805" max="2805" width="53.46484375" style="18" customWidth="1"/>
    <col min="2806" max="2806" width="14" style="18" customWidth="1"/>
    <col min="2807" max="2807" width="15.53125" style="18" customWidth="1"/>
    <col min="2808" max="2808" width="11.6640625" style="18" customWidth="1"/>
    <col min="2809" max="2812" width="0" style="18" hidden="1" customWidth="1"/>
    <col min="2813" max="2813" width="12.33203125" style="18" customWidth="1"/>
    <col min="2814" max="3059" width="8.86328125" style="18"/>
    <col min="3060" max="3060" width="6.19921875" style="18" customWidth="1"/>
    <col min="3061" max="3061" width="53.46484375" style="18" customWidth="1"/>
    <col min="3062" max="3062" width="14" style="18" customWidth="1"/>
    <col min="3063" max="3063" width="15.53125" style="18" customWidth="1"/>
    <col min="3064" max="3064" width="11.6640625" style="18" customWidth="1"/>
    <col min="3065" max="3068" width="0" style="18" hidden="1" customWidth="1"/>
    <col min="3069" max="3069" width="12.33203125" style="18" customWidth="1"/>
    <col min="3070" max="3315" width="8.86328125" style="18"/>
    <col min="3316" max="3316" width="6.19921875" style="18" customWidth="1"/>
    <col min="3317" max="3317" width="53.46484375" style="18" customWidth="1"/>
    <col min="3318" max="3318" width="14" style="18" customWidth="1"/>
    <col min="3319" max="3319" width="15.53125" style="18" customWidth="1"/>
    <col min="3320" max="3320" width="11.6640625" style="18" customWidth="1"/>
    <col min="3321" max="3324" width="0" style="18" hidden="1" customWidth="1"/>
    <col min="3325" max="3325" width="12.33203125" style="18" customWidth="1"/>
    <col min="3326" max="3571" width="8.86328125" style="18"/>
    <col min="3572" max="3572" width="6.19921875" style="18" customWidth="1"/>
    <col min="3573" max="3573" width="53.46484375" style="18" customWidth="1"/>
    <col min="3574" max="3574" width="14" style="18" customWidth="1"/>
    <col min="3575" max="3575" width="15.53125" style="18" customWidth="1"/>
    <col min="3576" max="3576" width="11.6640625" style="18" customWidth="1"/>
    <col min="3577" max="3580" width="0" style="18" hidden="1" customWidth="1"/>
    <col min="3581" max="3581" width="12.33203125" style="18" customWidth="1"/>
    <col min="3582" max="3827" width="8.86328125" style="18"/>
    <col min="3828" max="3828" width="6.19921875" style="18" customWidth="1"/>
    <col min="3829" max="3829" width="53.46484375" style="18" customWidth="1"/>
    <col min="3830" max="3830" width="14" style="18" customWidth="1"/>
    <col min="3831" max="3831" width="15.53125" style="18" customWidth="1"/>
    <col min="3832" max="3832" width="11.6640625" style="18" customWidth="1"/>
    <col min="3833" max="3836" width="0" style="18" hidden="1" customWidth="1"/>
    <col min="3837" max="3837" width="12.33203125" style="18" customWidth="1"/>
    <col min="3838" max="4083" width="8.86328125" style="18"/>
    <col min="4084" max="4084" width="6.19921875" style="18" customWidth="1"/>
    <col min="4085" max="4085" width="53.46484375" style="18" customWidth="1"/>
    <col min="4086" max="4086" width="14" style="18" customWidth="1"/>
    <col min="4087" max="4087" width="15.53125" style="18" customWidth="1"/>
    <col min="4088" max="4088" width="11.6640625" style="18" customWidth="1"/>
    <col min="4089" max="4092" width="0" style="18" hidden="1" customWidth="1"/>
    <col min="4093" max="4093" width="12.33203125" style="18" customWidth="1"/>
    <col min="4094" max="4339" width="8.86328125" style="18"/>
    <col min="4340" max="4340" width="6.19921875" style="18" customWidth="1"/>
    <col min="4341" max="4341" width="53.46484375" style="18" customWidth="1"/>
    <col min="4342" max="4342" width="14" style="18" customWidth="1"/>
    <col min="4343" max="4343" width="15.53125" style="18" customWidth="1"/>
    <col min="4344" max="4344" width="11.6640625" style="18" customWidth="1"/>
    <col min="4345" max="4348" width="0" style="18" hidden="1" customWidth="1"/>
    <col min="4349" max="4349" width="12.33203125" style="18" customWidth="1"/>
    <col min="4350" max="4595" width="8.86328125" style="18"/>
    <col min="4596" max="4596" width="6.19921875" style="18" customWidth="1"/>
    <col min="4597" max="4597" width="53.46484375" style="18" customWidth="1"/>
    <col min="4598" max="4598" width="14" style="18" customWidth="1"/>
    <col min="4599" max="4599" width="15.53125" style="18" customWidth="1"/>
    <col min="4600" max="4600" width="11.6640625" style="18" customWidth="1"/>
    <col min="4601" max="4604" width="0" style="18" hidden="1" customWidth="1"/>
    <col min="4605" max="4605" width="12.33203125" style="18" customWidth="1"/>
    <col min="4606" max="4851" width="8.86328125" style="18"/>
    <col min="4852" max="4852" width="6.19921875" style="18" customWidth="1"/>
    <col min="4853" max="4853" width="53.46484375" style="18" customWidth="1"/>
    <col min="4854" max="4854" width="14" style="18" customWidth="1"/>
    <col min="4855" max="4855" width="15.53125" style="18" customWidth="1"/>
    <col min="4856" max="4856" width="11.6640625" style="18" customWidth="1"/>
    <col min="4857" max="4860" width="0" style="18" hidden="1" customWidth="1"/>
    <col min="4861" max="4861" width="12.33203125" style="18" customWidth="1"/>
    <col min="4862" max="5107" width="8.86328125" style="18"/>
    <col min="5108" max="5108" width="6.19921875" style="18" customWidth="1"/>
    <col min="5109" max="5109" width="53.46484375" style="18" customWidth="1"/>
    <col min="5110" max="5110" width="14" style="18" customWidth="1"/>
    <col min="5111" max="5111" width="15.53125" style="18" customWidth="1"/>
    <col min="5112" max="5112" width="11.6640625" style="18" customWidth="1"/>
    <col min="5113" max="5116" width="0" style="18" hidden="1" customWidth="1"/>
    <col min="5117" max="5117" width="12.33203125" style="18" customWidth="1"/>
    <col min="5118" max="5363" width="8.86328125" style="18"/>
    <col min="5364" max="5364" width="6.19921875" style="18" customWidth="1"/>
    <col min="5365" max="5365" width="53.46484375" style="18" customWidth="1"/>
    <col min="5366" max="5366" width="14" style="18" customWidth="1"/>
    <col min="5367" max="5367" width="15.53125" style="18" customWidth="1"/>
    <col min="5368" max="5368" width="11.6640625" style="18" customWidth="1"/>
    <col min="5369" max="5372" width="0" style="18" hidden="1" customWidth="1"/>
    <col min="5373" max="5373" width="12.33203125" style="18" customWidth="1"/>
    <col min="5374" max="5619" width="8.86328125" style="18"/>
    <col min="5620" max="5620" width="6.19921875" style="18" customWidth="1"/>
    <col min="5621" max="5621" width="53.46484375" style="18" customWidth="1"/>
    <col min="5622" max="5622" width="14" style="18" customWidth="1"/>
    <col min="5623" max="5623" width="15.53125" style="18" customWidth="1"/>
    <col min="5624" max="5624" width="11.6640625" style="18" customWidth="1"/>
    <col min="5625" max="5628" width="0" style="18" hidden="1" customWidth="1"/>
    <col min="5629" max="5629" width="12.33203125" style="18" customWidth="1"/>
    <col min="5630" max="5875" width="8.86328125" style="18"/>
    <col min="5876" max="5876" width="6.19921875" style="18" customWidth="1"/>
    <col min="5877" max="5877" width="53.46484375" style="18" customWidth="1"/>
    <col min="5878" max="5878" width="14" style="18" customWidth="1"/>
    <col min="5879" max="5879" width="15.53125" style="18" customWidth="1"/>
    <col min="5880" max="5880" width="11.6640625" style="18" customWidth="1"/>
    <col min="5881" max="5884" width="0" style="18" hidden="1" customWidth="1"/>
    <col min="5885" max="5885" width="12.33203125" style="18" customWidth="1"/>
    <col min="5886" max="6131" width="8.86328125" style="18"/>
    <col min="6132" max="6132" width="6.19921875" style="18" customWidth="1"/>
    <col min="6133" max="6133" width="53.46484375" style="18" customWidth="1"/>
    <col min="6134" max="6134" width="14" style="18" customWidth="1"/>
    <col min="6135" max="6135" width="15.53125" style="18" customWidth="1"/>
    <col min="6136" max="6136" width="11.6640625" style="18" customWidth="1"/>
    <col min="6137" max="6140" width="0" style="18" hidden="1" customWidth="1"/>
    <col min="6141" max="6141" width="12.33203125" style="18" customWidth="1"/>
    <col min="6142" max="6387" width="8.86328125" style="18"/>
    <col min="6388" max="6388" width="6.19921875" style="18" customWidth="1"/>
    <col min="6389" max="6389" width="53.46484375" style="18" customWidth="1"/>
    <col min="6390" max="6390" width="14" style="18" customWidth="1"/>
    <col min="6391" max="6391" width="15.53125" style="18" customWidth="1"/>
    <col min="6392" max="6392" width="11.6640625" style="18" customWidth="1"/>
    <col min="6393" max="6396" width="0" style="18" hidden="1" customWidth="1"/>
    <col min="6397" max="6397" width="12.33203125" style="18" customWidth="1"/>
    <col min="6398" max="6643" width="8.86328125" style="18"/>
    <col min="6644" max="6644" width="6.19921875" style="18" customWidth="1"/>
    <col min="6645" max="6645" width="53.46484375" style="18" customWidth="1"/>
    <col min="6646" max="6646" width="14" style="18" customWidth="1"/>
    <col min="6647" max="6647" width="15.53125" style="18" customWidth="1"/>
    <col min="6648" max="6648" width="11.6640625" style="18" customWidth="1"/>
    <col min="6649" max="6652" width="0" style="18" hidden="1" customWidth="1"/>
    <col min="6653" max="6653" width="12.33203125" style="18" customWidth="1"/>
    <col min="6654" max="6899" width="8.86328125" style="18"/>
    <col min="6900" max="6900" width="6.19921875" style="18" customWidth="1"/>
    <col min="6901" max="6901" width="53.46484375" style="18" customWidth="1"/>
    <col min="6902" max="6902" width="14" style="18" customWidth="1"/>
    <col min="6903" max="6903" width="15.53125" style="18" customWidth="1"/>
    <col min="6904" max="6904" width="11.6640625" style="18" customWidth="1"/>
    <col min="6905" max="6908" width="0" style="18" hidden="1" customWidth="1"/>
    <col min="6909" max="6909" width="12.33203125" style="18" customWidth="1"/>
    <col min="6910" max="7155" width="8.86328125" style="18"/>
    <col min="7156" max="7156" width="6.19921875" style="18" customWidth="1"/>
    <col min="7157" max="7157" width="53.46484375" style="18" customWidth="1"/>
    <col min="7158" max="7158" width="14" style="18" customWidth="1"/>
    <col min="7159" max="7159" width="15.53125" style="18" customWidth="1"/>
    <col min="7160" max="7160" width="11.6640625" style="18" customWidth="1"/>
    <col min="7161" max="7164" width="0" style="18" hidden="1" customWidth="1"/>
    <col min="7165" max="7165" width="12.33203125" style="18" customWidth="1"/>
    <col min="7166" max="7411" width="8.86328125" style="18"/>
    <col min="7412" max="7412" width="6.19921875" style="18" customWidth="1"/>
    <col min="7413" max="7413" width="53.46484375" style="18" customWidth="1"/>
    <col min="7414" max="7414" width="14" style="18" customWidth="1"/>
    <col min="7415" max="7415" width="15.53125" style="18" customWidth="1"/>
    <col min="7416" max="7416" width="11.6640625" style="18" customWidth="1"/>
    <col min="7417" max="7420" width="0" style="18" hidden="1" customWidth="1"/>
    <col min="7421" max="7421" width="12.33203125" style="18" customWidth="1"/>
    <col min="7422" max="7667" width="8.86328125" style="18"/>
    <col min="7668" max="7668" width="6.19921875" style="18" customWidth="1"/>
    <col min="7669" max="7669" width="53.46484375" style="18" customWidth="1"/>
    <col min="7670" max="7670" width="14" style="18" customWidth="1"/>
    <col min="7671" max="7671" width="15.53125" style="18" customWidth="1"/>
    <col min="7672" max="7672" width="11.6640625" style="18" customWidth="1"/>
    <col min="7673" max="7676" width="0" style="18" hidden="1" customWidth="1"/>
    <col min="7677" max="7677" width="12.33203125" style="18" customWidth="1"/>
    <col min="7678" max="7923" width="8.86328125" style="18"/>
    <col min="7924" max="7924" width="6.19921875" style="18" customWidth="1"/>
    <col min="7925" max="7925" width="53.46484375" style="18" customWidth="1"/>
    <col min="7926" max="7926" width="14" style="18" customWidth="1"/>
    <col min="7927" max="7927" width="15.53125" style="18" customWidth="1"/>
    <col min="7928" max="7928" width="11.6640625" style="18" customWidth="1"/>
    <col min="7929" max="7932" width="0" style="18" hidden="1" customWidth="1"/>
    <col min="7933" max="7933" width="12.33203125" style="18" customWidth="1"/>
    <col min="7934" max="8179" width="8.86328125" style="18"/>
    <col min="8180" max="8180" width="6.19921875" style="18" customWidth="1"/>
    <col min="8181" max="8181" width="53.46484375" style="18" customWidth="1"/>
    <col min="8182" max="8182" width="14" style="18" customWidth="1"/>
    <col min="8183" max="8183" width="15.53125" style="18" customWidth="1"/>
    <col min="8184" max="8184" width="11.6640625" style="18" customWidth="1"/>
    <col min="8185" max="8188" width="0" style="18" hidden="1" customWidth="1"/>
    <col min="8189" max="8189" width="12.33203125" style="18" customWidth="1"/>
    <col min="8190" max="8435" width="8.86328125" style="18"/>
    <col min="8436" max="8436" width="6.19921875" style="18" customWidth="1"/>
    <col min="8437" max="8437" width="53.46484375" style="18" customWidth="1"/>
    <col min="8438" max="8438" width="14" style="18" customWidth="1"/>
    <col min="8439" max="8439" width="15.53125" style="18" customWidth="1"/>
    <col min="8440" max="8440" width="11.6640625" style="18" customWidth="1"/>
    <col min="8441" max="8444" width="0" style="18" hidden="1" customWidth="1"/>
    <col min="8445" max="8445" width="12.33203125" style="18" customWidth="1"/>
    <col min="8446" max="8691" width="8.86328125" style="18"/>
    <col min="8692" max="8692" width="6.19921875" style="18" customWidth="1"/>
    <col min="8693" max="8693" width="53.46484375" style="18" customWidth="1"/>
    <col min="8694" max="8694" width="14" style="18" customWidth="1"/>
    <col min="8695" max="8695" width="15.53125" style="18" customWidth="1"/>
    <col min="8696" max="8696" width="11.6640625" style="18" customWidth="1"/>
    <col min="8697" max="8700" width="0" style="18" hidden="1" customWidth="1"/>
    <col min="8701" max="8701" width="12.33203125" style="18" customWidth="1"/>
    <col min="8702" max="8947" width="8.86328125" style="18"/>
    <col min="8948" max="8948" width="6.19921875" style="18" customWidth="1"/>
    <col min="8949" max="8949" width="53.46484375" style="18" customWidth="1"/>
    <col min="8950" max="8950" width="14" style="18" customWidth="1"/>
    <col min="8951" max="8951" width="15.53125" style="18" customWidth="1"/>
    <col min="8952" max="8952" width="11.6640625" style="18" customWidth="1"/>
    <col min="8953" max="8956" width="0" style="18" hidden="1" customWidth="1"/>
    <col min="8957" max="8957" width="12.33203125" style="18" customWidth="1"/>
    <col min="8958" max="9203" width="8.86328125" style="18"/>
    <col min="9204" max="9204" width="6.19921875" style="18" customWidth="1"/>
    <col min="9205" max="9205" width="53.46484375" style="18" customWidth="1"/>
    <col min="9206" max="9206" width="14" style="18" customWidth="1"/>
    <col min="9207" max="9207" width="15.53125" style="18" customWidth="1"/>
    <col min="9208" max="9208" width="11.6640625" style="18" customWidth="1"/>
    <col min="9209" max="9212" width="0" style="18" hidden="1" customWidth="1"/>
    <col min="9213" max="9213" width="12.33203125" style="18" customWidth="1"/>
    <col min="9214" max="9459" width="8.86328125" style="18"/>
    <col min="9460" max="9460" width="6.19921875" style="18" customWidth="1"/>
    <col min="9461" max="9461" width="53.46484375" style="18" customWidth="1"/>
    <col min="9462" max="9462" width="14" style="18" customWidth="1"/>
    <col min="9463" max="9463" width="15.53125" style="18" customWidth="1"/>
    <col min="9464" max="9464" width="11.6640625" style="18" customWidth="1"/>
    <col min="9465" max="9468" width="0" style="18" hidden="1" customWidth="1"/>
    <col min="9469" max="9469" width="12.33203125" style="18" customWidth="1"/>
    <col min="9470" max="9715" width="8.86328125" style="18"/>
    <col min="9716" max="9716" width="6.19921875" style="18" customWidth="1"/>
    <col min="9717" max="9717" width="53.46484375" style="18" customWidth="1"/>
    <col min="9718" max="9718" width="14" style="18" customWidth="1"/>
    <col min="9719" max="9719" width="15.53125" style="18" customWidth="1"/>
    <col min="9720" max="9720" width="11.6640625" style="18" customWidth="1"/>
    <col min="9721" max="9724" width="0" style="18" hidden="1" customWidth="1"/>
    <col min="9725" max="9725" width="12.33203125" style="18" customWidth="1"/>
    <col min="9726" max="9971" width="8.86328125" style="18"/>
    <col min="9972" max="9972" width="6.19921875" style="18" customWidth="1"/>
    <col min="9973" max="9973" width="53.46484375" style="18" customWidth="1"/>
    <col min="9974" max="9974" width="14" style="18" customWidth="1"/>
    <col min="9975" max="9975" width="15.53125" style="18" customWidth="1"/>
    <col min="9976" max="9976" width="11.6640625" style="18" customWidth="1"/>
    <col min="9977" max="9980" width="0" style="18" hidden="1" customWidth="1"/>
    <col min="9981" max="9981" width="12.33203125" style="18" customWidth="1"/>
    <col min="9982" max="10227" width="8.86328125" style="18"/>
    <col min="10228" max="10228" width="6.19921875" style="18" customWidth="1"/>
    <col min="10229" max="10229" width="53.46484375" style="18" customWidth="1"/>
    <col min="10230" max="10230" width="14" style="18" customWidth="1"/>
    <col min="10231" max="10231" width="15.53125" style="18" customWidth="1"/>
    <col min="10232" max="10232" width="11.6640625" style="18" customWidth="1"/>
    <col min="10233" max="10236" width="0" style="18" hidden="1" customWidth="1"/>
    <col min="10237" max="10237" width="12.33203125" style="18" customWidth="1"/>
    <col min="10238" max="10483" width="8.86328125" style="18"/>
    <col min="10484" max="10484" width="6.19921875" style="18" customWidth="1"/>
    <col min="10485" max="10485" width="53.46484375" style="18" customWidth="1"/>
    <col min="10486" max="10486" width="14" style="18" customWidth="1"/>
    <col min="10487" max="10487" width="15.53125" style="18" customWidth="1"/>
    <col min="10488" max="10488" width="11.6640625" style="18" customWidth="1"/>
    <col min="10489" max="10492" width="0" style="18" hidden="1" customWidth="1"/>
    <col min="10493" max="10493" width="12.33203125" style="18" customWidth="1"/>
    <col min="10494" max="10739" width="8.86328125" style="18"/>
    <col min="10740" max="10740" width="6.19921875" style="18" customWidth="1"/>
    <col min="10741" max="10741" width="53.46484375" style="18" customWidth="1"/>
    <col min="10742" max="10742" width="14" style="18" customWidth="1"/>
    <col min="10743" max="10743" width="15.53125" style="18" customWidth="1"/>
    <col min="10744" max="10744" width="11.6640625" style="18" customWidth="1"/>
    <col min="10745" max="10748" width="0" style="18" hidden="1" customWidth="1"/>
    <col min="10749" max="10749" width="12.33203125" style="18" customWidth="1"/>
    <col min="10750" max="10995" width="8.86328125" style="18"/>
    <col min="10996" max="10996" width="6.19921875" style="18" customWidth="1"/>
    <col min="10997" max="10997" width="53.46484375" style="18" customWidth="1"/>
    <col min="10998" max="10998" width="14" style="18" customWidth="1"/>
    <col min="10999" max="10999" width="15.53125" style="18" customWidth="1"/>
    <col min="11000" max="11000" width="11.6640625" style="18" customWidth="1"/>
    <col min="11001" max="11004" width="0" style="18" hidden="1" customWidth="1"/>
    <col min="11005" max="11005" width="12.33203125" style="18" customWidth="1"/>
    <col min="11006" max="11251" width="8.86328125" style="18"/>
    <col min="11252" max="11252" width="6.19921875" style="18" customWidth="1"/>
    <col min="11253" max="11253" width="53.46484375" style="18" customWidth="1"/>
    <col min="11254" max="11254" width="14" style="18" customWidth="1"/>
    <col min="11255" max="11255" width="15.53125" style="18" customWidth="1"/>
    <col min="11256" max="11256" width="11.6640625" style="18" customWidth="1"/>
    <col min="11257" max="11260" width="0" style="18" hidden="1" customWidth="1"/>
    <col min="11261" max="11261" width="12.33203125" style="18" customWidth="1"/>
    <col min="11262" max="11507" width="8.86328125" style="18"/>
    <col min="11508" max="11508" width="6.19921875" style="18" customWidth="1"/>
    <col min="11509" max="11509" width="53.46484375" style="18" customWidth="1"/>
    <col min="11510" max="11510" width="14" style="18" customWidth="1"/>
    <col min="11511" max="11511" width="15.53125" style="18" customWidth="1"/>
    <col min="11512" max="11512" width="11.6640625" style="18" customWidth="1"/>
    <col min="11513" max="11516" width="0" style="18" hidden="1" customWidth="1"/>
    <col min="11517" max="11517" width="12.33203125" style="18" customWidth="1"/>
    <col min="11518" max="11763" width="8.86328125" style="18"/>
    <col min="11764" max="11764" width="6.19921875" style="18" customWidth="1"/>
    <col min="11765" max="11765" width="53.46484375" style="18" customWidth="1"/>
    <col min="11766" max="11766" width="14" style="18" customWidth="1"/>
    <col min="11767" max="11767" width="15.53125" style="18" customWidth="1"/>
    <col min="11768" max="11768" width="11.6640625" style="18" customWidth="1"/>
    <col min="11769" max="11772" width="0" style="18" hidden="1" customWidth="1"/>
    <col min="11773" max="11773" width="12.33203125" style="18" customWidth="1"/>
    <col min="11774" max="12019" width="8.86328125" style="18"/>
    <col min="12020" max="12020" width="6.19921875" style="18" customWidth="1"/>
    <col min="12021" max="12021" width="53.46484375" style="18" customWidth="1"/>
    <col min="12022" max="12022" width="14" style="18" customWidth="1"/>
    <col min="12023" max="12023" width="15.53125" style="18" customWidth="1"/>
    <col min="12024" max="12024" width="11.6640625" style="18" customWidth="1"/>
    <col min="12025" max="12028" width="0" style="18" hidden="1" customWidth="1"/>
    <col min="12029" max="12029" width="12.33203125" style="18" customWidth="1"/>
    <col min="12030" max="12275" width="8.86328125" style="18"/>
    <col min="12276" max="12276" width="6.19921875" style="18" customWidth="1"/>
    <col min="12277" max="12277" width="53.46484375" style="18" customWidth="1"/>
    <col min="12278" max="12278" width="14" style="18" customWidth="1"/>
    <col min="12279" max="12279" width="15.53125" style="18" customWidth="1"/>
    <col min="12280" max="12280" width="11.6640625" style="18" customWidth="1"/>
    <col min="12281" max="12284" width="0" style="18" hidden="1" customWidth="1"/>
    <col min="12285" max="12285" width="12.33203125" style="18" customWidth="1"/>
    <col min="12286" max="12531" width="8.86328125" style="18"/>
    <col min="12532" max="12532" width="6.19921875" style="18" customWidth="1"/>
    <col min="12533" max="12533" width="53.46484375" style="18" customWidth="1"/>
    <col min="12534" max="12534" width="14" style="18" customWidth="1"/>
    <col min="12535" max="12535" width="15.53125" style="18" customWidth="1"/>
    <col min="12536" max="12536" width="11.6640625" style="18" customWidth="1"/>
    <col min="12537" max="12540" width="0" style="18" hidden="1" customWidth="1"/>
    <col min="12541" max="12541" width="12.33203125" style="18" customWidth="1"/>
    <col min="12542" max="12787" width="8.86328125" style="18"/>
    <col min="12788" max="12788" width="6.19921875" style="18" customWidth="1"/>
    <col min="12789" max="12789" width="53.46484375" style="18" customWidth="1"/>
    <col min="12790" max="12790" width="14" style="18" customWidth="1"/>
    <col min="12791" max="12791" width="15.53125" style="18" customWidth="1"/>
    <col min="12792" max="12792" width="11.6640625" style="18" customWidth="1"/>
    <col min="12793" max="12796" width="0" style="18" hidden="1" customWidth="1"/>
    <col min="12797" max="12797" width="12.33203125" style="18" customWidth="1"/>
    <col min="12798" max="13043" width="8.86328125" style="18"/>
    <col min="13044" max="13044" width="6.19921875" style="18" customWidth="1"/>
    <col min="13045" max="13045" width="53.46484375" style="18" customWidth="1"/>
    <col min="13046" max="13046" width="14" style="18" customWidth="1"/>
    <col min="13047" max="13047" width="15.53125" style="18" customWidth="1"/>
    <col min="13048" max="13048" width="11.6640625" style="18" customWidth="1"/>
    <col min="13049" max="13052" width="0" style="18" hidden="1" customWidth="1"/>
    <col min="13053" max="13053" width="12.33203125" style="18" customWidth="1"/>
    <col min="13054" max="13299" width="8.86328125" style="18"/>
    <col min="13300" max="13300" width="6.19921875" style="18" customWidth="1"/>
    <col min="13301" max="13301" width="53.46484375" style="18" customWidth="1"/>
    <col min="13302" max="13302" width="14" style="18" customWidth="1"/>
    <col min="13303" max="13303" width="15.53125" style="18" customWidth="1"/>
    <col min="13304" max="13304" width="11.6640625" style="18" customWidth="1"/>
    <col min="13305" max="13308" width="0" style="18" hidden="1" customWidth="1"/>
    <col min="13309" max="13309" width="12.33203125" style="18" customWidth="1"/>
    <col min="13310" max="13555" width="8.86328125" style="18"/>
    <col min="13556" max="13556" width="6.19921875" style="18" customWidth="1"/>
    <col min="13557" max="13557" width="53.46484375" style="18" customWidth="1"/>
    <col min="13558" max="13558" width="14" style="18" customWidth="1"/>
    <col min="13559" max="13559" width="15.53125" style="18" customWidth="1"/>
    <col min="13560" max="13560" width="11.6640625" style="18" customWidth="1"/>
    <col min="13561" max="13564" width="0" style="18" hidden="1" customWidth="1"/>
    <col min="13565" max="13565" width="12.33203125" style="18" customWidth="1"/>
    <col min="13566" max="13811" width="8.86328125" style="18"/>
    <col min="13812" max="13812" width="6.19921875" style="18" customWidth="1"/>
    <col min="13813" max="13813" width="53.46484375" style="18" customWidth="1"/>
    <col min="13814" max="13814" width="14" style="18" customWidth="1"/>
    <col min="13815" max="13815" width="15.53125" style="18" customWidth="1"/>
    <col min="13816" max="13816" width="11.6640625" style="18" customWidth="1"/>
    <col min="13817" max="13820" width="0" style="18" hidden="1" customWidth="1"/>
    <col min="13821" max="13821" width="12.33203125" style="18" customWidth="1"/>
    <col min="13822" max="14067" width="8.86328125" style="18"/>
    <col min="14068" max="14068" width="6.19921875" style="18" customWidth="1"/>
    <col min="14069" max="14069" width="53.46484375" style="18" customWidth="1"/>
    <col min="14070" max="14070" width="14" style="18" customWidth="1"/>
    <col min="14071" max="14071" width="15.53125" style="18" customWidth="1"/>
    <col min="14072" max="14072" width="11.6640625" style="18" customWidth="1"/>
    <col min="14073" max="14076" width="0" style="18" hidden="1" customWidth="1"/>
    <col min="14077" max="14077" width="12.33203125" style="18" customWidth="1"/>
    <col min="14078" max="14323" width="8.86328125" style="18"/>
    <col min="14324" max="14324" width="6.19921875" style="18" customWidth="1"/>
    <col min="14325" max="14325" width="53.46484375" style="18" customWidth="1"/>
    <col min="14326" max="14326" width="14" style="18" customWidth="1"/>
    <col min="14327" max="14327" width="15.53125" style="18" customWidth="1"/>
    <col min="14328" max="14328" width="11.6640625" style="18" customWidth="1"/>
    <col min="14329" max="14332" width="0" style="18" hidden="1" customWidth="1"/>
    <col min="14333" max="14333" width="12.33203125" style="18" customWidth="1"/>
    <col min="14334" max="14579" width="8.86328125" style="18"/>
    <col min="14580" max="14580" width="6.19921875" style="18" customWidth="1"/>
    <col min="14581" max="14581" width="53.46484375" style="18" customWidth="1"/>
    <col min="14582" max="14582" width="14" style="18" customWidth="1"/>
    <col min="14583" max="14583" width="15.53125" style="18" customWidth="1"/>
    <col min="14584" max="14584" width="11.6640625" style="18" customWidth="1"/>
    <col min="14585" max="14588" width="0" style="18" hidden="1" customWidth="1"/>
    <col min="14589" max="14589" width="12.33203125" style="18" customWidth="1"/>
    <col min="14590" max="14835" width="8.86328125" style="18"/>
    <col min="14836" max="14836" width="6.19921875" style="18" customWidth="1"/>
    <col min="14837" max="14837" width="53.46484375" style="18" customWidth="1"/>
    <col min="14838" max="14838" width="14" style="18" customWidth="1"/>
    <col min="14839" max="14839" width="15.53125" style="18" customWidth="1"/>
    <col min="14840" max="14840" width="11.6640625" style="18" customWidth="1"/>
    <col min="14841" max="14844" width="0" style="18" hidden="1" customWidth="1"/>
    <col min="14845" max="14845" width="12.33203125" style="18" customWidth="1"/>
    <col min="14846" max="15091" width="8.86328125" style="18"/>
    <col min="15092" max="15092" width="6.19921875" style="18" customWidth="1"/>
    <col min="15093" max="15093" width="53.46484375" style="18" customWidth="1"/>
    <col min="15094" max="15094" width="14" style="18" customWidth="1"/>
    <col min="15095" max="15095" width="15.53125" style="18" customWidth="1"/>
    <col min="15096" max="15096" width="11.6640625" style="18" customWidth="1"/>
    <col min="15097" max="15100" width="0" style="18" hidden="1" customWidth="1"/>
    <col min="15101" max="15101" width="12.33203125" style="18" customWidth="1"/>
    <col min="15102" max="15347" width="8.86328125" style="18"/>
    <col min="15348" max="15348" width="6.19921875" style="18" customWidth="1"/>
    <col min="15349" max="15349" width="53.46484375" style="18" customWidth="1"/>
    <col min="15350" max="15350" width="14" style="18" customWidth="1"/>
    <col min="15351" max="15351" width="15.53125" style="18" customWidth="1"/>
    <col min="15352" max="15352" width="11.6640625" style="18" customWidth="1"/>
    <col min="15353" max="15356" width="0" style="18" hidden="1" customWidth="1"/>
    <col min="15357" max="15357" width="12.33203125" style="18" customWidth="1"/>
    <col min="15358" max="15603" width="8.86328125" style="18"/>
    <col min="15604" max="15604" width="6.19921875" style="18" customWidth="1"/>
    <col min="15605" max="15605" width="53.46484375" style="18" customWidth="1"/>
    <col min="15606" max="15606" width="14" style="18" customWidth="1"/>
    <col min="15607" max="15607" width="15.53125" style="18" customWidth="1"/>
    <col min="15608" max="15608" width="11.6640625" style="18" customWidth="1"/>
    <col min="15609" max="15612" width="0" style="18" hidden="1" customWidth="1"/>
    <col min="15613" max="15613" width="12.33203125" style="18" customWidth="1"/>
    <col min="15614" max="15859" width="8.86328125" style="18"/>
    <col min="15860" max="15860" width="6.19921875" style="18" customWidth="1"/>
    <col min="15861" max="15861" width="53.46484375" style="18" customWidth="1"/>
    <col min="15862" max="15862" width="14" style="18" customWidth="1"/>
    <col min="15863" max="15863" width="15.53125" style="18" customWidth="1"/>
    <col min="15864" max="15864" width="11.6640625" style="18" customWidth="1"/>
    <col min="15865" max="15868" width="0" style="18" hidden="1" customWidth="1"/>
    <col min="15869" max="15869" width="12.33203125" style="18" customWidth="1"/>
    <col min="15870" max="16115" width="8.86328125" style="18"/>
    <col min="16116" max="16116" width="6.19921875" style="18" customWidth="1"/>
    <col min="16117" max="16117" width="53.46484375" style="18" customWidth="1"/>
    <col min="16118" max="16118" width="14" style="18" customWidth="1"/>
    <col min="16119" max="16119" width="15.53125" style="18" customWidth="1"/>
    <col min="16120" max="16120" width="11.6640625" style="18" customWidth="1"/>
    <col min="16121" max="16124" width="0" style="18" hidden="1" customWidth="1"/>
    <col min="16125" max="16125" width="12.33203125" style="18" customWidth="1"/>
    <col min="16126" max="16384" width="8.86328125" style="18"/>
  </cols>
  <sheetData>
    <row r="1" spans="1:8" ht="16.5">
      <c r="A1" s="415" t="s">
        <v>716</v>
      </c>
      <c r="B1" s="415"/>
      <c r="E1" s="20" t="s">
        <v>129</v>
      </c>
    </row>
    <row r="2" spans="1:8" ht="37.5" customHeight="1">
      <c r="A2" s="412" t="s">
        <v>499</v>
      </c>
      <c r="B2" s="412"/>
      <c r="C2" s="412"/>
      <c r="D2" s="412"/>
      <c r="E2" s="412"/>
    </row>
    <row r="3" spans="1:8" ht="37.5" customHeight="1">
      <c r="A3" s="413" t="str">
        <f>'50'!A4:H4</f>
        <v>(Kèm theo Nghị quyết số …./NQ-HĐND ngày … tháng ... năm 2025 của Hội đồng nhân dân huyện)</v>
      </c>
      <c r="B3" s="413"/>
      <c r="C3" s="413"/>
      <c r="D3" s="413"/>
      <c r="E3" s="413"/>
    </row>
    <row r="4" spans="1:8" ht="21.75" customHeight="1">
      <c r="E4" s="21" t="s">
        <v>16</v>
      </c>
    </row>
    <row r="5" spans="1:8" ht="41.25" customHeight="1">
      <c r="A5" s="22" t="s">
        <v>0</v>
      </c>
      <c r="B5" s="22" t="s">
        <v>17</v>
      </c>
      <c r="C5" s="23" t="s">
        <v>18</v>
      </c>
      <c r="D5" s="23" t="s">
        <v>19</v>
      </c>
      <c r="E5" s="23" t="s">
        <v>70</v>
      </c>
    </row>
    <row r="6" spans="1:8" ht="15">
      <c r="A6" s="199" t="s">
        <v>23</v>
      </c>
      <c r="B6" s="199" t="s">
        <v>24</v>
      </c>
      <c r="C6" s="200">
        <v>1</v>
      </c>
      <c r="D6" s="200">
        <v>2</v>
      </c>
      <c r="E6" s="200" t="s">
        <v>130</v>
      </c>
      <c r="G6" s="128" t="s">
        <v>402</v>
      </c>
      <c r="H6" s="128" t="s">
        <v>403</v>
      </c>
    </row>
    <row r="7" spans="1:8" ht="19.5" customHeight="1">
      <c r="A7" s="201"/>
      <c r="B7" s="202" t="s">
        <v>131</v>
      </c>
      <c r="C7" s="203">
        <f>C8+C36+C111+C112</f>
        <v>602410.99518800003</v>
      </c>
      <c r="D7" s="203">
        <f>D8+D36+D111+D112</f>
        <v>769586.00654000009</v>
      </c>
      <c r="E7" s="204">
        <f>D7/C7*100</f>
        <v>127.75098938886866</v>
      </c>
      <c r="G7" s="135"/>
      <c r="H7" s="129">
        <f>G7-D7</f>
        <v>-769586.00654000009</v>
      </c>
    </row>
    <row r="8" spans="1:8" ht="19.5" customHeight="1">
      <c r="A8" s="201" t="s">
        <v>23</v>
      </c>
      <c r="B8" s="202" t="s">
        <v>132</v>
      </c>
      <c r="C8" s="203">
        <f>C9+C29+C35</f>
        <v>359892</v>
      </c>
      <c r="D8" s="203">
        <f>D9+D29+D35</f>
        <v>391622.05867699999</v>
      </c>
      <c r="E8" s="204">
        <f t="shared" ref="E8:E56" si="0">D8/C8*100</f>
        <v>108.81655015310147</v>
      </c>
      <c r="G8" s="136"/>
    </row>
    <row r="9" spans="1:8" ht="19.5" customHeight="1">
      <c r="A9" s="205" t="s">
        <v>3</v>
      </c>
      <c r="B9" s="206" t="s">
        <v>46</v>
      </c>
      <c r="C9" s="207">
        <f>C10+C27+C28</f>
        <v>7678</v>
      </c>
      <c r="D9" s="207">
        <f>D10+D27+D28</f>
        <v>8188.6003979999941</v>
      </c>
      <c r="E9" s="204">
        <f t="shared" si="0"/>
        <v>106.65017449856727</v>
      </c>
    </row>
    <row r="10" spans="1:8" ht="15.4">
      <c r="A10" s="208">
        <v>1</v>
      </c>
      <c r="B10" s="209" t="s">
        <v>133</v>
      </c>
      <c r="C10" s="210">
        <v>7678</v>
      </c>
      <c r="D10" s="210">
        <v>8188.6003979999941</v>
      </c>
      <c r="E10" s="211">
        <f t="shared" si="0"/>
        <v>106.65017449856727</v>
      </c>
    </row>
    <row r="11" spans="1:8" ht="15.4">
      <c r="A11" s="208"/>
      <c r="B11" s="212" t="s">
        <v>134</v>
      </c>
      <c r="C11" s="210"/>
      <c r="D11" s="210"/>
      <c r="E11" s="204"/>
    </row>
    <row r="12" spans="1:8" ht="15.4">
      <c r="A12" s="213" t="s">
        <v>135</v>
      </c>
      <c r="B12" s="214" t="s">
        <v>136</v>
      </c>
      <c r="C12" s="210"/>
      <c r="D12" s="210">
        <v>2530.2731629999998</v>
      </c>
      <c r="E12" s="204"/>
    </row>
    <row r="13" spans="1:8" ht="15.4">
      <c r="A13" s="213" t="s">
        <v>137</v>
      </c>
      <c r="B13" s="214" t="s">
        <v>138</v>
      </c>
      <c r="C13" s="210"/>
      <c r="D13" s="210">
        <v>5.8920000000000003</v>
      </c>
      <c r="E13" s="204"/>
    </row>
    <row r="14" spans="1:8" ht="15.4">
      <c r="A14" s="213" t="s">
        <v>139</v>
      </c>
      <c r="B14" s="214" t="s">
        <v>140</v>
      </c>
      <c r="C14" s="210"/>
      <c r="D14" s="171">
        <v>866.58488299999999</v>
      </c>
      <c r="E14" s="204"/>
    </row>
    <row r="15" spans="1:8" ht="15.4">
      <c r="A15" s="213" t="s">
        <v>141</v>
      </c>
      <c r="B15" s="214" t="s">
        <v>142</v>
      </c>
      <c r="C15" s="210"/>
      <c r="D15" s="210"/>
      <c r="E15" s="204"/>
    </row>
    <row r="16" spans="1:8" ht="15.4">
      <c r="A16" s="213" t="s">
        <v>143</v>
      </c>
      <c r="B16" s="214" t="s">
        <v>144</v>
      </c>
      <c r="C16" s="210"/>
      <c r="D16" s="210"/>
      <c r="E16" s="204"/>
    </row>
    <row r="17" spans="1:5" ht="15.4">
      <c r="A17" s="213" t="s">
        <v>145</v>
      </c>
      <c r="B17" s="214" t="s">
        <v>207</v>
      </c>
      <c r="C17" s="210"/>
      <c r="D17" s="171"/>
      <c r="E17" s="204"/>
    </row>
    <row r="18" spans="1:5" ht="15.4">
      <c r="A18" s="213" t="s">
        <v>146</v>
      </c>
      <c r="B18" s="214" t="s">
        <v>147</v>
      </c>
      <c r="C18" s="210"/>
      <c r="D18" s="210"/>
      <c r="E18" s="204"/>
    </row>
    <row r="19" spans="1:5" ht="15.4">
      <c r="A19" s="213" t="s">
        <v>148</v>
      </c>
      <c r="B19" s="214" t="s">
        <v>149</v>
      </c>
      <c r="C19" s="210"/>
      <c r="D19" s="171"/>
      <c r="E19" s="204"/>
    </row>
    <row r="20" spans="1:5" ht="15.4">
      <c r="A20" s="213" t="s">
        <v>150</v>
      </c>
      <c r="B20" s="214" t="s">
        <v>151</v>
      </c>
      <c r="C20" s="210"/>
      <c r="D20" s="210"/>
      <c r="E20" s="204"/>
    </row>
    <row r="21" spans="1:5" ht="15.4">
      <c r="A21" s="213" t="s">
        <v>152</v>
      </c>
      <c r="B21" s="214" t="s">
        <v>153</v>
      </c>
      <c r="C21" s="210">
        <v>7678</v>
      </c>
      <c r="D21" s="210">
        <v>142.62200000000001</v>
      </c>
      <c r="E21" s="211">
        <f t="shared" si="0"/>
        <v>1.8575410263089349</v>
      </c>
    </row>
    <row r="22" spans="1:5" ht="30.75">
      <c r="A22" s="213" t="s">
        <v>154</v>
      </c>
      <c r="B22" s="214" t="s">
        <v>155</v>
      </c>
      <c r="C22" s="210"/>
      <c r="D22" s="210">
        <v>4643.2283520000001</v>
      </c>
      <c r="E22" s="204"/>
    </row>
    <row r="23" spans="1:5" ht="15.4">
      <c r="A23" s="213" t="s">
        <v>156</v>
      </c>
      <c r="B23" s="214" t="s">
        <v>157</v>
      </c>
      <c r="C23" s="210"/>
      <c r="D23" s="210"/>
      <c r="E23" s="204"/>
    </row>
    <row r="24" spans="1:5" ht="15.4">
      <c r="A24" s="208"/>
      <c r="B24" s="212" t="s">
        <v>158</v>
      </c>
      <c r="C24" s="210"/>
      <c r="D24" s="210"/>
      <c r="E24" s="204"/>
    </row>
    <row r="25" spans="1:5" ht="15.4">
      <c r="A25" s="208" t="s">
        <v>29</v>
      </c>
      <c r="B25" s="212" t="s">
        <v>159</v>
      </c>
      <c r="C25" s="210"/>
      <c r="D25" s="171"/>
      <c r="E25" s="204"/>
    </row>
    <row r="26" spans="1:5" ht="15.4">
      <c r="A26" s="208" t="s">
        <v>29</v>
      </c>
      <c r="B26" s="212" t="s">
        <v>160</v>
      </c>
      <c r="C26" s="210"/>
      <c r="D26" s="171"/>
      <c r="E26" s="204"/>
    </row>
    <row r="27" spans="1:5" ht="61.5">
      <c r="A27" s="208">
        <v>2</v>
      </c>
      <c r="B27" s="209" t="s">
        <v>161</v>
      </c>
      <c r="C27" s="210"/>
      <c r="D27" s="210"/>
      <c r="E27" s="204"/>
    </row>
    <row r="28" spans="1:5" ht="15.4">
      <c r="A28" s="208">
        <v>3</v>
      </c>
      <c r="B28" s="209" t="s">
        <v>162</v>
      </c>
      <c r="C28" s="210"/>
      <c r="D28" s="210"/>
      <c r="E28" s="204"/>
    </row>
    <row r="29" spans="1:5" ht="15">
      <c r="A29" s="201" t="s">
        <v>32</v>
      </c>
      <c r="B29" s="202" t="s">
        <v>47</v>
      </c>
      <c r="C29" s="203">
        <v>345016</v>
      </c>
      <c r="D29" s="203">
        <v>376739.55123099999</v>
      </c>
      <c r="E29" s="204">
        <f t="shared" si="0"/>
        <v>109.19480581509262</v>
      </c>
    </row>
    <row r="30" spans="1:5" ht="15.4">
      <c r="A30" s="215"/>
      <c r="B30" s="216" t="s">
        <v>163</v>
      </c>
      <c r="C30" s="217"/>
      <c r="D30" s="217"/>
      <c r="E30" s="204"/>
    </row>
    <row r="31" spans="1:5" ht="15.4">
      <c r="A31" s="215">
        <v>1</v>
      </c>
      <c r="B31" s="216" t="s">
        <v>164</v>
      </c>
      <c r="C31" s="176">
        <v>205008</v>
      </c>
      <c r="D31" s="176">
        <v>242241.91849299998</v>
      </c>
      <c r="E31" s="204">
        <f t="shared" si="0"/>
        <v>118.16217830182237</v>
      </c>
    </row>
    <row r="32" spans="1:5" ht="15.4">
      <c r="A32" s="215">
        <v>2</v>
      </c>
      <c r="B32" s="216" t="s">
        <v>165</v>
      </c>
      <c r="C32" s="217">
        <v>200</v>
      </c>
      <c r="D32" s="217">
        <v>271</v>
      </c>
      <c r="E32" s="204">
        <f t="shared" si="0"/>
        <v>135.5</v>
      </c>
    </row>
    <row r="33" spans="1:10" ht="15.4">
      <c r="A33" s="201" t="s">
        <v>36</v>
      </c>
      <c r="B33" s="202" t="s">
        <v>48</v>
      </c>
      <c r="C33" s="217"/>
      <c r="D33" s="217"/>
      <c r="E33" s="204"/>
    </row>
    <row r="34" spans="1:10" ht="15.4">
      <c r="A34" s="201" t="s">
        <v>38</v>
      </c>
      <c r="B34" s="202" t="s">
        <v>49</v>
      </c>
      <c r="C34" s="217"/>
      <c r="D34" s="217"/>
      <c r="E34" s="204"/>
    </row>
    <row r="35" spans="1:10" ht="15">
      <c r="A35" s="201" t="s">
        <v>40</v>
      </c>
      <c r="B35" s="202" t="s">
        <v>50</v>
      </c>
      <c r="C35" s="203">
        <v>7198</v>
      </c>
      <c r="D35" s="203">
        <v>6693.907048</v>
      </c>
      <c r="E35" s="204">
        <f t="shared" si="0"/>
        <v>92.996763656571275</v>
      </c>
    </row>
    <row r="36" spans="1:10" s="24" customFormat="1" ht="15">
      <c r="A36" s="205" t="s">
        <v>24</v>
      </c>
      <c r="B36" s="206" t="s">
        <v>166</v>
      </c>
      <c r="C36" s="207">
        <f>C37+C54</f>
        <v>242518.995188</v>
      </c>
      <c r="D36" s="207">
        <f>D37+D54</f>
        <v>262913.70775</v>
      </c>
      <c r="E36" s="204">
        <f t="shared" si="0"/>
        <v>108.40953202292054</v>
      </c>
      <c r="F36" s="130"/>
      <c r="G36" s="130"/>
      <c r="H36" s="130"/>
      <c r="I36" s="130"/>
      <c r="J36" s="130"/>
    </row>
    <row r="37" spans="1:10" s="24" customFormat="1" ht="15">
      <c r="A37" s="205" t="s">
        <v>3</v>
      </c>
      <c r="B37" s="206" t="s">
        <v>53</v>
      </c>
      <c r="C37" s="207">
        <f>C38+C42</f>
        <v>218168.995188</v>
      </c>
      <c r="D37" s="207">
        <f>D38+D42</f>
        <v>231931.899347</v>
      </c>
      <c r="E37" s="204"/>
      <c r="F37" s="130"/>
      <c r="G37" s="130"/>
      <c r="H37" s="130"/>
      <c r="I37" s="130"/>
      <c r="J37" s="130"/>
    </row>
    <row r="38" spans="1:10" s="24" customFormat="1" ht="15">
      <c r="A38" s="205" t="s">
        <v>167</v>
      </c>
      <c r="B38" s="206" t="s">
        <v>168</v>
      </c>
      <c r="C38" s="207">
        <f>C39+C40+C41</f>
        <v>148400.995188</v>
      </c>
      <c r="D38" s="207">
        <f>D39+D40+D41</f>
        <v>179096.80963999999</v>
      </c>
      <c r="E38" s="204"/>
      <c r="F38" s="130"/>
      <c r="G38" s="130"/>
      <c r="H38" s="130"/>
      <c r="I38" s="130"/>
      <c r="J38" s="130"/>
    </row>
    <row r="39" spans="1:10" s="24" customFormat="1" ht="30.75">
      <c r="A39" s="208" t="s">
        <v>169</v>
      </c>
      <c r="B39" s="209" t="s">
        <v>400</v>
      </c>
      <c r="C39" s="210">
        <v>51142</v>
      </c>
      <c r="D39" s="210">
        <v>57619.463714999998</v>
      </c>
      <c r="E39" s="204"/>
      <c r="F39" s="130"/>
      <c r="G39" s="130"/>
      <c r="H39" s="130"/>
      <c r="I39" s="130"/>
      <c r="J39" s="130"/>
    </row>
    <row r="40" spans="1:10" s="24" customFormat="1" ht="30.75">
      <c r="A40" s="208" t="s">
        <v>173</v>
      </c>
      <c r="B40" s="209" t="s">
        <v>399</v>
      </c>
      <c r="C40" s="210">
        <v>7500</v>
      </c>
      <c r="D40" s="210">
        <v>8726.9031699999996</v>
      </c>
      <c r="E40" s="204"/>
      <c r="F40" s="130"/>
      <c r="G40" s="130"/>
      <c r="H40" s="130"/>
      <c r="I40" s="130"/>
      <c r="J40" s="130"/>
    </row>
    <row r="41" spans="1:10" s="24" customFormat="1" ht="46.15">
      <c r="A41" s="208" t="s">
        <v>179</v>
      </c>
      <c r="B41" s="209" t="s">
        <v>398</v>
      </c>
      <c r="C41" s="210">
        <v>89758.995188000001</v>
      </c>
      <c r="D41" s="210">
        <v>112750.442755</v>
      </c>
      <c r="E41" s="204"/>
      <c r="F41" s="130"/>
      <c r="G41" s="130"/>
      <c r="H41" s="130"/>
      <c r="I41" s="130"/>
      <c r="J41" s="130"/>
    </row>
    <row r="42" spans="1:10" s="24" customFormat="1" ht="15">
      <c r="A42" s="205" t="s">
        <v>175</v>
      </c>
      <c r="B42" s="206" t="s">
        <v>176</v>
      </c>
      <c r="C42" s="207">
        <f>C51+C52+C53</f>
        <v>69768</v>
      </c>
      <c r="D42" s="207">
        <f t="shared" ref="D42" si="1">D51+D52+D53</f>
        <v>52835.089706999999</v>
      </c>
      <c r="E42" s="204"/>
      <c r="F42" s="130"/>
      <c r="G42" s="130"/>
      <c r="H42" s="130"/>
      <c r="I42" s="130"/>
      <c r="J42" s="130"/>
    </row>
    <row r="43" spans="1:10" s="25" customFormat="1" ht="15.4" hidden="1">
      <c r="A43" s="218" t="s">
        <v>169</v>
      </c>
      <c r="B43" s="219" t="s">
        <v>170</v>
      </c>
      <c r="C43" s="220">
        <f>C44+C45+C46+C47</f>
        <v>0</v>
      </c>
      <c r="D43" s="220">
        <f>D44+D45+D46+D47</f>
        <v>0</v>
      </c>
      <c r="E43" s="204"/>
      <c r="F43" s="130"/>
      <c r="G43" s="130"/>
      <c r="H43" s="130"/>
      <c r="I43" s="130"/>
      <c r="J43" s="130"/>
    </row>
    <row r="44" spans="1:10" s="25" customFormat="1" ht="15.4" hidden="1">
      <c r="A44" s="221" t="s">
        <v>29</v>
      </c>
      <c r="B44" s="219" t="s">
        <v>171</v>
      </c>
      <c r="C44" s="222"/>
      <c r="D44" s="222"/>
      <c r="E44" s="204"/>
      <c r="F44" s="130"/>
      <c r="G44" s="130"/>
      <c r="H44" s="130"/>
      <c r="I44" s="130"/>
      <c r="J44" s="130"/>
    </row>
    <row r="45" spans="1:10" s="25" customFormat="1" ht="15.4" hidden="1">
      <c r="A45" s="221" t="s">
        <v>29</v>
      </c>
      <c r="B45" s="219" t="s">
        <v>172</v>
      </c>
      <c r="C45" s="222"/>
      <c r="D45" s="222"/>
      <c r="E45" s="204"/>
      <c r="F45" s="130"/>
      <c r="G45" s="130"/>
      <c r="H45" s="130"/>
      <c r="I45" s="130"/>
      <c r="J45" s="130"/>
    </row>
    <row r="46" spans="1:10" s="25" customFormat="1" ht="15.4" hidden="1">
      <c r="A46" s="221" t="s">
        <v>29</v>
      </c>
      <c r="B46" s="219" t="s">
        <v>177</v>
      </c>
      <c r="C46" s="222"/>
      <c r="D46" s="222"/>
      <c r="E46" s="204"/>
      <c r="F46" s="130"/>
      <c r="G46" s="130"/>
      <c r="H46" s="130"/>
      <c r="I46" s="130"/>
      <c r="J46" s="130"/>
    </row>
    <row r="47" spans="1:10" s="25" customFormat="1" ht="15.4" hidden="1">
      <c r="A47" s="221" t="s">
        <v>29</v>
      </c>
      <c r="B47" s="219" t="s">
        <v>178</v>
      </c>
      <c r="C47" s="222"/>
      <c r="D47" s="222"/>
      <c r="E47" s="204"/>
      <c r="F47" s="130"/>
      <c r="G47" s="130"/>
      <c r="H47" s="130"/>
      <c r="I47" s="130"/>
      <c r="J47" s="130"/>
    </row>
    <row r="48" spans="1:10" s="25" customFormat="1" ht="15.4" hidden="1">
      <c r="A48" s="218" t="s">
        <v>173</v>
      </c>
      <c r="B48" s="219" t="s">
        <v>174</v>
      </c>
      <c r="C48" s="222"/>
      <c r="D48" s="222"/>
      <c r="E48" s="204"/>
      <c r="F48" s="130"/>
      <c r="G48" s="130"/>
      <c r="H48" s="130"/>
      <c r="I48" s="130"/>
      <c r="J48" s="130"/>
    </row>
    <row r="49" spans="1:10" ht="30.75" hidden="1">
      <c r="A49" s="215" t="s">
        <v>179</v>
      </c>
      <c r="B49" s="223" t="s">
        <v>180</v>
      </c>
      <c r="C49" s="217"/>
      <c r="D49" s="217"/>
      <c r="E49" s="204"/>
    </row>
    <row r="50" spans="1:10" ht="15.4" hidden="1">
      <c r="A50" s="215" t="s">
        <v>181</v>
      </c>
      <c r="B50" s="223" t="s">
        <v>182</v>
      </c>
      <c r="C50" s="217"/>
      <c r="D50" s="217"/>
      <c r="E50" s="204"/>
    </row>
    <row r="51" spans="1:10" ht="30.75">
      <c r="A51" s="208" t="s">
        <v>169</v>
      </c>
      <c r="B51" s="209" t="s">
        <v>400</v>
      </c>
      <c r="C51" s="217">
        <v>28119</v>
      </c>
      <c r="D51" s="217">
        <v>24852.077265</v>
      </c>
      <c r="E51" s="204"/>
    </row>
    <row r="52" spans="1:10" ht="30.75">
      <c r="A52" s="208" t="s">
        <v>173</v>
      </c>
      <c r="B52" s="209" t="s">
        <v>399</v>
      </c>
      <c r="C52" s="217">
        <v>2360</v>
      </c>
      <c r="D52" s="217">
        <v>2390.0889950000001</v>
      </c>
      <c r="E52" s="204"/>
    </row>
    <row r="53" spans="1:10" ht="46.15">
      <c r="A53" s="208" t="s">
        <v>179</v>
      </c>
      <c r="B53" s="209" t="s">
        <v>398</v>
      </c>
      <c r="C53" s="217">
        <v>39289</v>
      </c>
      <c r="D53" s="217">
        <v>25592.923447000001</v>
      </c>
      <c r="E53" s="204"/>
    </row>
    <row r="54" spans="1:10" ht="15">
      <c r="A54" s="201" t="s">
        <v>32</v>
      </c>
      <c r="B54" s="202" t="s">
        <v>183</v>
      </c>
      <c r="C54" s="203">
        <f>C55+C56</f>
        <v>24350</v>
      </c>
      <c r="D54" s="203">
        <f>D55+D56</f>
        <v>30981.808402999999</v>
      </c>
      <c r="E54" s="204">
        <f t="shared" si="0"/>
        <v>127.23535278439424</v>
      </c>
    </row>
    <row r="55" spans="1:10" ht="15.4">
      <c r="A55" s="215">
        <v>1</v>
      </c>
      <c r="B55" s="224" t="s">
        <v>168</v>
      </c>
      <c r="C55" s="175">
        <v>9650</v>
      </c>
      <c r="D55" s="217">
        <v>5834.7636009999997</v>
      </c>
      <c r="E55" s="211">
        <f t="shared" si="0"/>
        <v>60.463871512953361</v>
      </c>
    </row>
    <row r="56" spans="1:10" ht="15.4">
      <c r="A56" s="215">
        <v>2</v>
      </c>
      <c r="B56" s="224" t="s">
        <v>176</v>
      </c>
      <c r="C56" s="175">
        <v>14700</v>
      </c>
      <c r="D56" s="217">
        <v>25147.044802</v>
      </c>
      <c r="E56" s="211">
        <f t="shared" si="0"/>
        <v>171.06833198639455</v>
      </c>
    </row>
    <row r="57" spans="1:10" s="39" customFormat="1" ht="19.5" hidden="1" customHeight="1">
      <c r="A57" s="225">
        <v>1</v>
      </c>
      <c r="B57" s="226" t="s">
        <v>248</v>
      </c>
      <c r="C57" s="227">
        <f>SUM(C58:C84)</f>
        <v>19577</v>
      </c>
      <c r="D57" s="227">
        <f>SUM(D58:D84)</f>
        <v>19114.5576</v>
      </c>
      <c r="E57" s="204">
        <f t="shared" ref="E57:E110" si="2">D57/C57*100</f>
        <v>97.637828063543949</v>
      </c>
      <c r="F57" s="131"/>
      <c r="G57" s="131"/>
      <c r="H57" s="131"/>
      <c r="I57" s="131"/>
      <c r="J57" s="131"/>
    </row>
    <row r="58" spans="1:10" ht="15.4" hidden="1">
      <c r="A58" s="228" t="s">
        <v>29</v>
      </c>
      <c r="B58" s="229" t="s">
        <v>298</v>
      </c>
      <c r="C58" s="230">
        <v>1800</v>
      </c>
      <c r="D58" s="231">
        <v>1788.8150000000001</v>
      </c>
      <c r="E58" s="204">
        <f t="shared" si="2"/>
        <v>99.378611111111113</v>
      </c>
    </row>
    <row r="59" spans="1:10" ht="15.4" hidden="1">
      <c r="A59" s="228" t="s">
        <v>29</v>
      </c>
      <c r="B59" s="229" t="s">
        <v>185</v>
      </c>
      <c r="C59" s="230">
        <v>500</v>
      </c>
      <c r="D59" s="231">
        <v>500</v>
      </c>
      <c r="E59" s="204">
        <f t="shared" si="2"/>
        <v>100</v>
      </c>
    </row>
    <row r="60" spans="1:10" ht="30.75" hidden="1">
      <c r="A60" s="228" t="s">
        <v>29</v>
      </c>
      <c r="B60" s="229" t="s">
        <v>299</v>
      </c>
      <c r="C60" s="230">
        <v>786</v>
      </c>
      <c r="D60" s="231">
        <v>786</v>
      </c>
      <c r="E60" s="204">
        <f t="shared" si="2"/>
        <v>100</v>
      </c>
    </row>
    <row r="61" spans="1:10" ht="30.75" hidden="1">
      <c r="A61" s="228" t="s">
        <v>29</v>
      </c>
      <c r="B61" s="229" t="s">
        <v>186</v>
      </c>
      <c r="C61" s="232">
        <v>61</v>
      </c>
      <c r="D61" s="231">
        <v>61</v>
      </c>
      <c r="E61" s="204">
        <f t="shared" si="2"/>
        <v>100</v>
      </c>
    </row>
    <row r="62" spans="1:10" ht="15.4" hidden="1">
      <c r="A62" s="228" t="s">
        <v>29</v>
      </c>
      <c r="B62" s="233" t="s">
        <v>187</v>
      </c>
      <c r="C62" s="234">
        <v>302</v>
      </c>
      <c r="D62" s="231">
        <v>206.8826</v>
      </c>
      <c r="E62" s="204">
        <f t="shared" si="2"/>
        <v>68.504172185430463</v>
      </c>
    </row>
    <row r="63" spans="1:10" ht="28.5" hidden="1" customHeight="1">
      <c r="A63" s="228" t="s">
        <v>29</v>
      </c>
      <c r="B63" s="233" t="s">
        <v>300</v>
      </c>
      <c r="C63" s="234">
        <v>400</v>
      </c>
      <c r="D63" s="231">
        <v>400</v>
      </c>
      <c r="E63" s="204">
        <f t="shared" si="2"/>
        <v>100</v>
      </c>
    </row>
    <row r="64" spans="1:10" ht="30.75" hidden="1">
      <c r="A64" s="228" t="s">
        <v>29</v>
      </c>
      <c r="B64" s="233" t="s">
        <v>188</v>
      </c>
      <c r="C64" s="234">
        <v>1690</v>
      </c>
      <c r="D64" s="231">
        <v>1690</v>
      </c>
      <c r="E64" s="204">
        <f t="shared" si="2"/>
        <v>100</v>
      </c>
    </row>
    <row r="65" spans="1:5" ht="27.6" hidden="1" customHeight="1">
      <c r="A65" s="228" t="s">
        <v>29</v>
      </c>
      <c r="B65" s="233" t="s">
        <v>301</v>
      </c>
      <c r="C65" s="235">
        <v>477</v>
      </c>
      <c r="D65" s="231">
        <v>477</v>
      </c>
      <c r="E65" s="204">
        <f t="shared" si="2"/>
        <v>100</v>
      </c>
    </row>
    <row r="66" spans="1:5" ht="19.5" hidden="1" customHeight="1">
      <c r="A66" s="228" t="s">
        <v>29</v>
      </c>
      <c r="B66" s="229" t="s">
        <v>302</v>
      </c>
      <c r="C66" s="235">
        <v>1326</v>
      </c>
      <c r="D66" s="231">
        <v>1326</v>
      </c>
      <c r="E66" s="204">
        <f t="shared" si="2"/>
        <v>100</v>
      </c>
    </row>
    <row r="67" spans="1:5" ht="30.75" hidden="1">
      <c r="A67" s="228" t="s">
        <v>29</v>
      </c>
      <c r="B67" s="229" t="s">
        <v>316</v>
      </c>
      <c r="C67" s="235">
        <v>141</v>
      </c>
      <c r="D67" s="231">
        <v>98.759999999999991</v>
      </c>
      <c r="E67" s="204">
        <f t="shared" si="2"/>
        <v>70.042553191489361</v>
      </c>
    </row>
    <row r="68" spans="1:5" ht="30.75" hidden="1">
      <c r="A68" s="228" t="s">
        <v>29</v>
      </c>
      <c r="B68" s="233" t="s">
        <v>317</v>
      </c>
      <c r="C68" s="235">
        <v>82</v>
      </c>
      <c r="D68" s="231">
        <v>58.7</v>
      </c>
      <c r="E68" s="204">
        <f t="shared" si="2"/>
        <v>71.585365853658544</v>
      </c>
    </row>
    <row r="69" spans="1:5" ht="30.75" hidden="1">
      <c r="A69" s="228" t="s">
        <v>29</v>
      </c>
      <c r="B69" s="233" t="s">
        <v>189</v>
      </c>
      <c r="C69" s="235">
        <v>285</v>
      </c>
      <c r="D69" s="231">
        <v>285</v>
      </c>
      <c r="E69" s="204">
        <f t="shared" si="2"/>
        <v>100</v>
      </c>
    </row>
    <row r="70" spans="1:5" ht="15.4" hidden="1">
      <c r="A70" s="228" t="s">
        <v>29</v>
      </c>
      <c r="B70" s="229" t="s">
        <v>303</v>
      </c>
      <c r="C70" s="234">
        <v>1100</v>
      </c>
      <c r="D70" s="231">
        <v>1100</v>
      </c>
      <c r="E70" s="204">
        <f t="shared" si="2"/>
        <v>100</v>
      </c>
    </row>
    <row r="71" spans="1:5" ht="15.4" hidden="1">
      <c r="A71" s="228" t="s">
        <v>29</v>
      </c>
      <c r="B71" s="229" t="s">
        <v>304</v>
      </c>
      <c r="C71" s="234">
        <v>81</v>
      </c>
      <c r="D71" s="231">
        <v>81</v>
      </c>
      <c r="E71" s="204">
        <f t="shared" si="2"/>
        <v>100</v>
      </c>
    </row>
    <row r="72" spans="1:5" ht="15.4" hidden="1">
      <c r="A72" s="228" t="s">
        <v>29</v>
      </c>
      <c r="B72" s="229" t="s">
        <v>305</v>
      </c>
      <c r="C72" s="234">
        <v>-9</v>
      </c>
      <c r="D72" s="231">
        <v>-9</v>
      </c>
      <c r="E72" s="204">
        <f t="shared" si="2"/>
        <v>100</v>
      </c>
    </row>
    <row r="73" spans="1:5" ht="15.4" hidden="1">
      <c r="A73" s="228" t="s">
        <v>29</v>
      </c>
      <c r="B73" s="229" t="s">
        <v>306</v>
      </c>
      <c r="C73" s="234">
        <v>149</v>
      </c>
      <c r="D73" s="231">
        <v>149</v>
      </c>
      <c r="E73" s="204">
        <f t="shared" si="2"/>
        <v>100</v>
      </c>
    </row>
    <row r="74" spans="1:5" ht="30.75" hidden="1">
      <c r="A74" s="228" t="s">
        <v>29</v>
      </c>
      <c r="B74" s="229" t="s">
        <v>307</v>
      </c>
      <c r="C74" s="234">
        <v>2800</v>
      </c>
      <c r="D74" s="231">
        <v>2800</v>
      </c>
      <c r="E74" s="204">
        <f t="shared" si="2"/>
        <v>100</v>
      </c>
    </row>
    <row r="75" spans="1:5" ht="30.75" hidden="1">
      <c r="A75" s="228" t="s">
        <v>29</v>
      </c>
      <c r="B75" s="229" t="s">
        <v>308</v>
      </c>
      <c r="C75" s="234">
        <v>100</v>
      </c>
      <c r="D75" s="236">
        <v>100</v>
      </c>
      <c r="E75" s="204">
        <f t="shared" si="2"/>
        <v>100</v>
      </c>
    </row>
    <row r="76" spans="1:5" ht="15.4" hidden="1">
      <c r="A76" s="228" t="s">
        <v>29</v>
      </c>
      <c r="B76" s="229" t="s">
        <v>309</v>
      </c>
      <c r="C76" s="234">
        <v>800</v>
      </c>
      <c r="D76" s="236">
        <v>800</v>
      </c>
      <c r="E76" s="204">
        <f t="shared" si="2"/>
        <v>100</v>
      </c>
    </row>
    <row r="77" spans="1:5" ht="30.75" hidden="1">
      <c r="A77" s="228" t="s">
        <v>29</v>
      </c>
      <c r="B77" s="229" t="s">
        <v>310</v>
      </c>
      <c r="C77" s="234">
        <v>2728</v>
      </c>
      <c r="D77" s="236">
        <v>2564.4120000000003</v>
      </c>
      <c r="E77" s="204">
        <f t="shared" si="2"/>
        <v>94.003372434017606</v>
      </c>
    </row>
    <row r="78" spans="1:5" ht="30.75" hidden="1">
      <c r="A78" s="228" t="s">
        <v>29</v>
      </c>
      <c r="B78" s="229" t="s">
        <v>311</v>
      </c>
      <c r="C78" s="234">
        <v>1890</v>
      </c>
      <c r="D78" s="236">
        <v>1890</v>
      </c>
      <c r="E78" s="204">
        <f t="shared" si="2"/>
        <v>100</v>
      </c>
    </row>
    <row r="79" spans="1:5" ht="15.4" hidden="1">
      <c r="A79" s="228" t="s">
        <v>29</v>
      </c>
      <c r="B79" s="229" t="s">
        <v>302</v>
      </c>
      <c r="C79" s="234">
        <v>300</v>
      </c>
      <c r="D79" s="236">
        <v>300</v>
      </c>
      <c r="E79" s="204">
        <f t="shared" si="2"/>
        <v>100</v>
      </c>
    </row>
    <row r="80" spans="1:5" ht="30.75" hidden="1">
      <c r="A80" s="228" t="s">
        <v>29</v>
      </c>
      <c r="B80" s="229" t="s">
        <v>312</v>
      </c>
      <c r="C80" s="234">
        <v>52</v>
      </c>
      <c r="D80" s="236">
        <v>3.2180000000000035</v>
      </c>
      <c r="E80" s="204">
        <f t="shared" si="2"/>
        <v>6.1884615384615458</v>
      </c>
    </row>
    <row r="81" spans="1:10" ht="30.75" hidden="1">
      <c r="A81" s="228" t="s">
        <v>29</v>
      </c>
      <c r="B81" s="229" t="s">
        <v>184</v>
      </c>
      <c r="C81" s="234">
        <v>520</v>
      </c>
      <c r="D81" s="236">
        <v>520</v>
      </c>
      <c r="E81" s="204">
        <f t="shared" si="2"/>
        <v>100</v>
      </c>
    </row>
    <row r="82" spans="1:10" ht="15.4" hidden="1">
      <c r="A82" s="228" t="s">
        <v>29</v>
      </c>
      <c r="B82" s="229" t="s">
        <v>313</v>
      </c>
      <c r="C82" s="234">
        <v>1084</v>
      </c>
      <c r="D82" s="236">
        <v>1005.77</v>
      </c>
      <c r="E82" s="204">
        <f t="shared" si="2"/>
        <v>92.783210332103323</v>
      </c>
    </row>
    <row r="83" spans="1:10" ht="30.75" hidden="1">
      <c r="A83" s="228" t="s">
        <v>29</v>
      </c>
      <c r="B83" s="229" t="s">
        <v>314</v>
      </c>
      <c r="C83" s="234">
        <v>42</v>
      </c>
      <c r="D83" s="236">
        <v>42</v>
      </c>
      <c r="E83" s="204">
        <f t="shared" si="2"/>
        <v>100</v>
      </c>
    </row>
    <row r="84" spans="1:10" ht="30.75" hidden="1">
      <c r="A84" s="228" t="s">
        <v>29</v>
      </c>
      <c r="B84" s="229" t="s">
        <v>315</v>
      </c>
      <c r="C84" s="234">
        <v>90</v>
      </c>
      <c r="D84" s="236">
        <v>90</v>
      </c>
      <c r="E84" s="204">
        <f t="shared" si="2"/>
        <v>100</v>
      </c>
    </row>
    <row r="85" spans="1:10" s="39" customFormat="1" ht="15.4" hidden="1">
      <c r="A85" s="225">
        <v>2</v>
      </c>
      <c r="B85" s="226" t="s">
        <v>297</v>
      </c>
      <c r="C85" s="237">
        <f>SUM(C86:C110)</f>
        <v>16825.281000000003</v>
      </c>
      <c r="D85" s="237">
        <f>SUM(D86:D110)</f>
        <v>16745.281000000003</v>
      </c>
      <c r="E85" s="204">
        <f t="shared" si="2"/>
        <v>99.524525028735027</v>
      </c>
      <c r="F85" s="131"/>
      <c r="G85" s="131"/>
      <c r="H85" s="131"/>
      <c r="I85" s="131"/>
      <c r="J85" s="131"/>
    </row>
    <row r="86" spans="1:10" ht="30.75" hidden="1">
      <c r="A86" s="228" t="s">
        <v>29</v>
      </c>
      <c r="B86" s="238" t="s">
        <v>272</v>
      </c>
      <c r="C86" s="236">
        <f>902+57</f>
        <v>959</v>
      </c>
      <c r="D86" s="236">
        <v>902</v>
      </c>
      <c r="E86" s="204">
        <f t="shared" si="2"/>
        <v>94.056308654848792</v>
      </c>
    </row>
    <row r="87" spans="1:10" ht="30.75" hidden="1">
      <c r="A87" s="228" t="s">
        <v>29</v>
      </c>
      <c r="B87" s="238" t="s">
        <v>273</v>
      </c>
      <c r="C87" s="236">
        <v>210.54999999999998</v>
      </c>
      <c r="D87" s="236">
        <v>210.54999999999998</v>
      </c>
      <c r="E87" s="204">
        <f t="shared" si="2"/>
        <v>100</v>
      </c>
    </row>
    <row r="88" spans="1:10" ht="46.15" hidden="1">
      <c r="A88" s="228" t="s">
        <v>29</v>
      </c>
      <c r="B88" s="238" t="s">
        <v>274</v>
      </c>
      <c r="C88" s="236">
        <v>770</v>
      </c>
      <c r="D88" s="236">
        <v>770</v>
      </c>
      <c r="E88" s="204">
        <f t="shared" si="2"/>
        <v>100</v>
      </c>
    </row>
    <row r="89" spans="1:10" ht="30.75" hidden="1">
      <c r="A89" s="228" t="s">
        <v>29</v>
      </c>
      <c r="B89" s="238" t="s">
        <v>275</v>
      </c>
      <c r="C89" s="236">
        <v>117.19199999999999</v>
      </c>
      <c r="D89" s="236">
        <v>117.19199999999999</v>
      </c>
      <c r="E89" s="204">
        <f t="shared" si="2"/>
        <v>100</v>
      </c>
    </row>
    <row r="90" spans="1:10" ht="15.4" hidden="1">
      <c r="A90" s="228" t="s">
        <v>29</v>
      </c>
      <c r="B90" s="238" t="s">
        <v>276</v>
      </c>
      <c r="C90" s="236">
        <v>400</v>
      </c>
      <c r="D90" s="236">
        <v>400</v>
      </c>
      <c r="E90" s="204">
        <f t="shared" si="2"/>
        <v>100</v>
      </c>
    </row>
    <row r="91" spans="1:10" ht="46.15" hidden="1">
      <c r="A91" s="228" t="s">
        <v>29</v>
      </c>
      <c r="B91" s="238" t="s">
        <v>277</v>
      </c>
      <c r="C91" s="236">
        <v>585.79999999999995</v>
      </c>
      <c r="D91" s="236">
        <v>585.79999999999995</v>
      </c>
      <c r="E91" s="204">
        <f t="shared" si="2"/>
        <v>100</v>
      </c>
    </row>
    <row r="92" spans="1:10" ht="30.75" hidden="1">
      <c r="A92" s="228" t="s">
        <v>29</v>
      </c>
      <c r="B92" s="238" t="s">
        <v>278</v>
      </c>
      <c r="C92" s="236">
        <v>18</v>
      </c>
      <c r="D92" s="239">
        <v>0</v>
      </c>
      <c r="E92" s="204">
        <f t="shared" si="2"/>
        <v>0</v>
      </c>
    </row>
    <row r="93" spans="1:10" ht="46.15" hidden="1">
      <c r="A93" s="228" t="s">
        <v>29</v>
      </c>
      <c r="B93" s="238" t="s">
        <v>279</v>
      </c>
      <c r="C93" s="236">
        <v>400</v>
      </c>
      <c r="D93" s="236">
        <v>400</v>
      </c>
      <c r="E93" s="204">
        <f t="shared" si="2"/>
        <v>100</v>
      </c>
    </row>
    <row r="94" spans="1:10" ht="30.75" hidden="1">
      <c r="A94" s="228" t="s">
        <v>29</v>
      </c>
      <c r="B94" s="238" t="s">
        <v>280</v>
      </c>
      <c r="C94" s="236">
        <v>494.98500000000001</v>
      </c>
      <c r="D94" s="236">
        <v>494.98500000000001</v>
      </c>
      <c r="E94" s="204">
        <f t="shared" si="2"/>
        <v>100</v>
      </c>
    </row>
    <row r="95" spans="1:10" ht="30.75" hidden="1">
      <c r="A95" s="228" t="s">
        <v>29</v>
      </c>
      <c r="B95" s="238" t="s">
        <v>281</v>
      </c>
      <c r="C95" s="236">
        <v>22</v>
      </c>
      <c r="D95" s="236">
        <v>22</v>
      </c>
      <c r="E95" s="204">
        <f t="shared" si="2"/>
        <v>100</v>
      </c>
    </row>
    <row r="96" spans="1:10" ht="15.4" hidden="1">
      <c r="A96" s="228" t="s">
        <v>29</v>
      </c>
      <c r="B96" s="238" t="s">
        <v>282</v>
      </c>
      <c r="C96" s="236">
        <v>500</v>
      </c>
      <c r="D96" s="236">
        <v>500</v>
      </c>
      <c r="E96" s="204">
        <f t="shared" si="2"/>
        <v>100</v>
      </c>
    </row>
    <row r="97" spans="1:5" ht="15.4" hidden="1">
      <c r="A97" s="228" t="s">
        <v>29</v>
      </c>
      <c r="B97" s="238" t="s">
        <v>283</v>
      </c>
      <c r="C97" s="236">
        <v>255</v>
      </c>
      <c r="D97" s="236">
        <v>255</v>
      </c>
      <c r="E97" s="204">
        <f t="shared" si="2"/>
        <v>100</v>
      </c>
    </row>
    <row r="98" spans="1:5" ht="15.4" hidden="1">
      <c r="A98" s="228" t="s">
        <v>29</v>
      </c>
      <c r="B98" s="238" t="s">
        <v>284</v>
      </c>
      <c r="C98" s="236">
        <v>315</v>
      </c>
      <c r="D98" s="236">
        <v>315</v>
      </c>
      <c r="E98" s="204">
        <f t="shared" si="2"/>
        <v>100</v>
      </c>
    </row>
    <row r="99" spans="1:5" ht="30.75" hidden="1">
      <c r="A99" s="228" t="s">
        <v>29</v>
      </c>
      <c r="B99" s="238" t="s">
        <v>285</v>
      </c>
      <c r="C99" s="236">
        <v>454</v>
      </c>
      <c r="D99" s="236">
        <v>454</v>
      </c>
      <c r="E99" s="204">
        <f t="shared" si="2"/>
        <v>100</v>
      </c>
    </row>
    <row r="100" spans="1:5" ht="15.4" hidden="1">
      <c r="A100" s="228" t="s">
        <v>29</v>
      </c>
      <c r="B100" s="238" t="s">
        <v>286</v>
      </c>
      <c r="C100" s="236">
        <v>1670</v>
      </c>
      <c r="D100" s="236">
        <v>1670</v>
      </c>
      <c r="E100" s="204">
        <f t="shared" si="2"/>
        <v>100</v>
      </c>
    </row>
    <row r="101" spans="1:5" ht="15.4" hidden="1">
      <c r="A101" s="228" t="s">
        <v>29</v>
      </c>
      <c r="B101" s="238" t="s">
        <v>287</v>
      </c>
      <c r="C101" s="236">
        <v>6261</v>
      </c>
      <c r="D101" s="236">
        <v>6261</v>
      </c>
      <c r="E101" s="204">
        <f t="shared" si="2"/>
        <v>100</v>
      </c>
    </row>
    <row r="102" spans="1:5" ht="15.4" hidden="1">
      <c r="A102" s="228" t="s">
        <v>29</v>
      </c>
      <c r="B102" s="238" t="s">
        <v>288</v>
      </c>
      <c r="C102" s="236">
        <v>72.754000000000005</v>
      </c>
      <c r="D102" s="236">
        <v>72.754000000000005</v>
      </c>
      <c r="E102" s="204">
        <f t="shared" si="2"/>
        <v>100</v>
      </c>
    </row>
    <row r="103" spans="1:5" ht="15.4" hidden="1">
      <c r="A103" s="228" t="s">
        <v>29</v>
      </c>
      <c r="B103" s="238" t="s">
        <v>289</v>
      </c>
      <c r="C103" s="236">
        <v>475</v>
      </c>
      <c r="D103" s="236">
        <v>470</v>
      </c>
      <c r="E103" s="204">
        <f t="shared" si="2"/>
        <v>98.94736842105263</v>
      </c>
    </row>
    <row r="104" spans="1:5" ht="15.4" hidden="1">
      <c r="A104" s="228" t="s">
        <v>29</v>
      </c>
      <c r="B104" s="238" t="s">
        <v>290</v>
      </c>
      <c r="C104" s="236">
        <v>950</v>
      </c>
      <c r="D104" s="236">
        <v>950</v>
      </c>
      <c r="E104" s="204">
        <f t="shared" si="2"/>
        <v>100</v>
      </c>
    </row>
    <row r="105" spans="1:5" ht="46.15" hidden="1">
      <c r="A105" s="228" t="s">
        <v>29</v>
      </c>
      <c r="B105" s="238" t="s">
        <v>291</v>
      </c>
      <c r="C105" s="236">
        <v>322</v>
      </c>
      <c r="D105" s="236">
        <v>322</v>
      </c>
      <c r="E105" s="204">
        <f t="shared" si="2"/>
        <v>100</v>
      </c>
    </row>
    <row r="106" spans="1:5" ht="15.4" hidden="1">
      <c r="A106" s="228" t="s">
        <v>29</v>
      </c>
      <c r="B106" s="238" t="s">
        <v>292</v>
      </c>
      <c r="C106" s="236">
        <v>978</v>
      </c>
      <c r="D106" s="236">
        <v>978</v>
      </c>
      <c r="E106" s="204">
        <f t="shared" si="2"/>
        <v>100</v>
      </c>
    </row>
    <row r="107" spans="1:5" ht="30.75" hidden="1">
      <c r="A107" s="228" t="s">
        <v>29</v>
      </c>
      <c r="B107" s="238" t="s">
        <v>293</v>
      </c>
      <c r="C107" s="236">
        <v>447</v>
      </c>
      <c r="D107" s="236">
        <v>447</v>
      </c>
      <c r="E107" s="204">
        <f t="shared" si="2"/>
        <v>100</v>
      </c>
    </row>
    <row r="108" spans="1:5" ht="30.75" hidden="1">
      <c r="A108" s="228" t="s">
        <v>29</v>
      </c>
      <c r="B108" s="238" t="s">
        <v>294</v>
      </c>
      <c r="C108" s="236">
        <v>92</v>
      </c>
      <c r="D108" s="236">
        <v>92</v>
      </c>
      <c r="E108" s="204">
        <f t="shared" si="2"/>
        <v>100</v>
      </c>
    </row>
    <row r="109" spans="1:5" ht="15.4" hidden="1">
      <c r="A109" s="228" t="s">
        <v>29</v>
      </c>
      <c r="B109" s="238" t="s">
        <v>295</v>
      </c>
      <c r="C109" s="236">
        <v>13</v>
      </c>
      <c r="D109" s="236">
        <v>13</v>
      </c>
      <c r="E109" s="204">
        <f t="shared" si="2"/>
        <v>100</v>
      </c>
    </row>
    <row r="110" spans="1:5" ht="15.4" hidden="1">
      <c r="A110" s="228" t="s">
        <v>29</v>
      </c>
      <c r="B110" s="238" t="s">
        <v>296</v>
      </c>
      <c r="C110" s="236">
        <v>43</v>
      </c>
      <c r="D110" s="236">
        <v>43</v>
      </c>
      <c r="E110" s="204">
        <f t="shared" si="2"/>
        <v>100</v>
      </c>
    </row>
    <row r="111" spans="1:5" ht="15.4">
      <c r="A111" s="225" t="s">
        <v>57</v>
      </c>
      <c r="B111" s="240" t="s">
        <v>190</v>
      </c>
      <c r="C111" s="241"/>
      <c r="D111" s="241">
        <v>1662.7157549999999</v>
      </c>
      <c r="E111" s="242"/>
    </row>
    <row r="112" spans="1:5" ht="15.4">
      <c r="A112" s="243" t="s">
        <v>59</v>
      </c>
      <c r="B112" s="244" t="s">
        <v>191</v>
      </c>
      <c r="C112" s="245"/>
      <c r="D112" s="246">
        <v>113387.524358</v>
      </c>
      <c r="E112" s="247"/>
    </row>
    <row r="113" spans="1:5" ht="60" customHeight="1">
      <c r="A113" s="414" t="s">
        <v>192</v>
      </c>
      <c r="B113" s="414"/>
      <c r="C113" s="414"/>
      <c r="D113" s="414"/>
      <c r="E113" s="414"/>
    </row>
  </sheetData>
  <mergeCells count="4">
    <mergeCell ref="A2:E2"/>
    <mergeCell ref="A3:E3"/>
    <mergeCell ref="A113:E113"/>
    <mergeCell ref="A1:B1"/>
  </mergeCells>
  <pageMargins left="0.51181102362204722" right="0.47244094488188981" top="0.59055118110236227" bottom="0.62992125984251968" header="0.31496062992125984" footer="0.31496062992125984"/>
  <pageSetup paperSize="9" scale="85"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H50"/>
  <sheetViews>
    <sheetView workbookViewId="0">
      <selection sqref="A1:B1"/>
    </sheetView>
  </sheetViews>
  <sheetFormatPr defaultColWidth="8.86328125" defaultRowHeight="14.25"/>
  <cols>
    <col min="1" max="1" width="6.1328125" style="2" customWidth="1"/>
    <col min="2" max="2" width="47.86328125" style="2" customWidth="1"/>
    <col min="3" max="6" width="12.19921875" style="26" customWidth="1"/>
    <col min="7" max="242" width="8.86328125" style="2"/>
    <col min="243" max="243" width="6.1328125" style="2" customWidth="1"/>
    <col min="244" max="244" width="47.86328125" style="2" customWidth="1"/>
    <col min="245" max="245" width="13.86328125" style="2" customWidth="1"/>
    <col min="246" max="246" width="14.53125" style="2" customWidth="1"/>
    <col min="247" max="247" width="13.19921875" style="2" bestFit="1" customWidth="1"/>
    <col min="248" max="248" width="13.33203125" style="2" customWidth="1"/>
    <col min="249" max="249" width="14.1328125" style="2" customWidth="1"/>
    <col min="250" max="250" width="13" style="2" customWidth="1"/>
    <col min="251" max="498" width="8.86328125" style="2"/>
    <col min="499" max="499" width="6.1328125" style="2" customWidth="1"/>
    <col min="500" max="500" width="47.86328125" style="2" customWidth="1"/>
    <col min="501" max="501" width="13.86328125" style="2" customWidth="1"/>
    <col min="502" max="502" width="14.53125" style="2" customWidth="1"/>
    <col min="503" max="503" width="13.19921875" style="2" bestFit="1" customWidth="1"/>
    <col min="504" max="504" width="13.33203125" style="2" customWidth="1"/>
    <col min="505" max="505" width="14.1328125" style="2" customWidth="1"/>
    <col min="506" max="506" width="13" style="2" customWidth="1"/>
    <col min="507" max="754" width="8.86328125" style="2"/>
    <col min="755" max="755" width="6.1328125" style="2" customWidth="1"/>
    <col min="756" max="756" width="47.86328125" style="2" customWidth="1"/>
    <col min="757" max="757" width="13.86328125" style="2" customWidth="1"/>
    <col min="758" max="758" width="14.53125" style="2" customWidth="1"/>
    <col min="759" max="759" width="13.19921875" style="2" bestFit="1" customWidth="1"/>
    <col min="760" max="760" width="13.33203125" style="2" customWidth="1"/>
    <col min="761" max="761" width="14.1328125" style="2" customWidth="1"/>
    <col min="762" max="762" width="13" style="2" customWidth="1"/>
    <col min="763" max="1010" width="8.86328125" style="2"/>
    <col min="1011" max="1011" width="6.1328125" style="2" customWidth="1"/>
    <col min="1012" max="1012" width="47.86328125" style="2" customWidth="1"/>
    <col min="1013" max="1013" width="13.86328125" style="2" customWidth="1"/>
    <col min="1014" max="1014" width="14.53125" style="2" customWidth="1"/>
    <col min="1015" max="1015" width="13.19921875" style="2" bestFit="1" customWidth="1"/>
    <col min="1016" max="1016" width="13.33203125" style="2" customWidth="1"/>
    <col min="1017" max="1017" width="14.1328125" style="2" customWidth="1"/>
    <col min="1018" max="1018" width="13" style="2" customWidth="1"/>
    <col min="1019" max="1266" width="8.86328125" style="2"/>
    <col min="1267" max="1267" width="6.1328125" style="2" customWidth="1"/>
    <col min="1268" max="1268" width="47.86328125" style="2" customWidth="1"/>
    <col min="1269" max="1269" width="13.86328125" style="2" customWidth="1"/>
    <col min="1270" max="1270" width="14.53125" style="2" customWidth="1"/>
    <col min="1271" max="1271" width="13.19921875" style="2" bestFit="1" customWidth="1"/>
    <col min="1272" max="1272" width="13.33203125" style="2" customWidth="1"/>
    <col min="1273" max="1273" width="14.1328125" style="2" customWidth="1"/>
    <col min="1274" max="1274" width="13" style="2" customWidth="1"/>
    <col min="1275" max="1522" width="8.86328125" style="2"/>
    <col min="1523" max="1523" width="6.1328125" style="2" customWidth="1"/>
    <col min="1524" max="1524" width="47.86328125" style="2" customWidth="1"/>
    <col min="1525" max="1525" width="13.86328125" style="2" customWidth="1"/>
    <col min="1526" max="1526" width="14.53125" style="2" customWidth="1"/>
    <col min="1527" max="1527" width="13.19921875" style="2" bestFit="1" customWidth="1"/>
    <col min="1528" max="1528" width="13.33203125" style="2" customWidth="1"/>
    <col min="1529" max="1529" width="14.1328125" style="2" customWidth="1"/>
    <col min="1530" max="1530" width="13" style="2" customWidth="1"/>
    <col min="1531" max="1778" width="8.86328125" style="2"/>
    <col min="1779" max="1779" width="6.1328125" style="2" customWidth="1"/>
    <col min="1780" max="1780" width="47.86328125" style="2" customWidth="1"/>
    <col min="1781" max="1781" width="13.86328125" style="2" customWidth="1"/>
    <col min="1782" max="1782" width="14.53125" style="2" customWidth="1"/>
    <col min="1783" max="1783" width="13.19921875" style="2" bestFit="1" customWidth="1"/>
    <col min="1784" max="1784" width="13.33203125" style="2" customWidth="1"/>
    <col min="1785" max="1785" width="14.1328125" style="2" customWidth="1"/>
    <col min="1786" max="1786" width="13" style="2" customWidth="1"/>
    <col min="1787" max="2034" width="8.86328125" style="2"/>
    <col min="2035" max="2035" width="6.1328125" style="2" customWidth="1"/>
    <col min="2036" max="2036" width="47.86328125" style="2" customWidth="1"/>
    <col min="2037" max="2037" width="13.86328125" style="2" customWidth="1"/>
    <col min="2038" max="2038" width="14.53125" style="2" customWidth="1"/>
    <col min="2039" max="2039" width="13.19921875" style="2" bestFit="1" customWidth="1"/>
    <col min="2040" max="2040" width="13.33203125" style="2" customWidth="1"/>
    <col min="2041" max="2041" width="14.1328125" style="2" customWidth="1"/>
    <col min="2042" max="2042" width="13" style="2" customWidth="1"/>
    <col min="2043" max="2290" width="8.86328125" style="2"/>
    <col min="2291" max="2291" width="6.1328125" style="2" customWidth="1"/>
    <col min="2292" max="2292" width="47.86328125" style="2" customWidth="1"/>
    <col min="2293" max="2293" width="13.86328125" style="2" customWidth="1"/>
    <col min="2294" max="2294" width="14.53125" style="2" customWidth="1"/>
    <col min="2295" max="2295" width="13.19921875" style="2" bestFit="1" customWidth="1"/>
    <col min="2296" max="2296" width="13.33203125" style="2" customWidth="1"/>
    <col min="2297" max="2297" width="14.1328125" style="2" customWidth="1"/>
    <col min="2298" max="2298" width="13" style="2" customWidth="1"/>
    <col min="2299" max="2546" width="8.86328125" style="2"/>
    <col min="2547" max="2547" width="6.1328125" style="2" customWidth="1"/>
    <col min="2548" max="2548" width="47.86328125" style="2" customWidth="1"/>
    <col min="2549" max="2549" width="13.86328125" style="2" customWidth="1"/>
    <col min="2550" max="2550" width="14.53125" style="2" customWidth="1"/>
    <col min="2551" max="2551" width="13.19921875" style="2" bestFit="1" customWidth="1"/>
    <col min="2552" max="2552" width="13.33203125" style="2" customWidth="1"/>
    <col min="2553" max="2553" width="14.1328125" style="2" customWidth="1"/>
    <col min="2554" max="2554" width="13" style="2" customWidth="1"/>
    <col min="2555" max="2802" width="8.86328125" style="2"/>
    <col min="2803" max="2803" width="6.1328125" style="2" customWidth="1"/>
    <col min="2804" max="2804" width="47.86328125" style="2" customWidth="1"/>
    <col min="2805" max="2805" width="13.86328125" style="2" customWidth="1"/>
    <col min="2806" max="2806" width="14.53125" style="2" customWidth="1"/>
    <col min="2807" max="2807" width="13.19921875" style="2" bestFit="1" customWidth="1"/>
    <col min="2808" max="2808" width="13.33203125" style="2" customWidth="1"/>
    <col min="2809" max="2809" width="14.1328125" style="2" customWidth="1"/>
    <col min="2810" max="2810" width="13" style="2" customWidth="1"/>
    <col min="2811" max="3058" width="8.86328125" style="2"/>
    <col min="3059" max="3059" width="6.1328125" style="2" customWidth="1"/>
    <col min="3060" max="3060" width="47.86328125" style="2" customWidth="1"/>
    <col min="3061" max="3061" width="13.86328125" style="2" customWidth="1"/>
    <col min="3062" max="3062" width="14.53125" style="2" customWidth="1"/>
    <col min="3063" max="3063" width="13.19921875" style="2" bestFit="1" customWidth="1"/>
    <col min="3064" max="3064" width="13.33203125" style="2" customWidth="1"/>
    <col min="3065" max="3065" width="14.1328125" style="2" customWidth="1"/>
    <col min="3066" max="3066" width="13" style="2" customWidth="1"/>
    <col min="3067" max="3314" width="8.86328125" style="2"/>
    <col min="3315" max="3315" width="6.1328125" style="2" customWidth="1"/>
    <col min="3316" max="3316" width="47.86328125" style="2" customWidth="1"/>
    <col min="3317" max="3317" width="13.86328125" style="2" customWidth="1"/>
    <col min="3318" max="3318" width="14.53125" style="2" customWidth="1"/>
    <col min="3319" max="3319" width="13.19921875" style="2" bestFit="1" customWidth="1"/>
    <col min="3320" max="3320" width="13.33203125" style="2" customWidth="1"/>
    <col min="3321" max="3321" width="14.1328125" style="2" customWidth="1"/>
    <col min="3322" max="3322" width="13" style="2" customWidth="1"/>
    <col min="3323" max="3570" width="8.86328125" style="2"/>
    <col min="3571" max="3571" width="6.1328125" style="2" customWidth="1"/>
    <col min="3572" max="3572" width="47.86328125" style="2" customWidth="1"/>
    <col min="3573" max="3573" width="13.86328125" style="2" customWidth="1"/>
    <col min="3574" max="3574" width="14.53125" style="2" customWidth="1"/>
    <col min="3575" max="3575" width="13.19921875" style="2" bestFit="1" customWidth="1"/>
    <col min="3576" max="3576" width="13.33203125" style="2" customWidth="1"/>
    <col min="3577" max="3577" width="14.1328125" style="2" customWidth="1"/>
    <col min="3578" max="3578" width="13" style="2" customWidth="1"/>
    <col min="3579" max="3826" width="8.86328125" style="2"/>
    <col min="3827" max="3827" width="6.1328125" style="2" customWidth="1"/>
    <col min="3828" max="3828" width="47.86328125" style="2" customWidth="1"/>
    <col min="3829" max="3829" width="13.86328125" style="2" customWidth="1"/>
    <col min="3830" max="3830" width="14.53125" style="2" customWidth="1"/>
    <col min="3831" max="3831" width="13.19921875" style="2" bestFit="1" customWidth="1"/>
    <col min="3832" max="3832" width="13.33203125" style="2" customWidth="1"/>
    <col min="3833" max="3833" width="14.1328125" style="2" customWidth="1"/>
    <col min="3834" max="3834" width="13" style="2" customWidth="1"/>
    <col min="3835" max="4082" width="8.86328125" style="2"/>
    <col min="4083" max="4083" width="6.1328125" style="2" customWidth="1"/>
    <col min="4084" max="4084" width="47.86328125" style="2" customWidth="1"/>
    <col min="4085" max="4085" width="13.86328125" style="2" customWidth="1"/>
    <col min="4086" max="4086" width="14.53125" style="2" customWidth="1"/>
    <col min="4087" max="4087" width="13.19921875" style="2" bestFit="1" customWidth="1"/>
    <col min="4088" max="4088" width="13.33203125" style="2" customWidth="1"/>
    <col min="4089" max="4089" width="14.1328125" style="2" customWidth="1"/>
    <col min="4090" max="4090" width="13" style="2" customWidth="1"/>
    <col min="4091" max="4338" width="8.86328125" style="2"/>
    <col min="4339" max="4339" width="6.1328125" style="2" customWidth="1"/>
    <col min="4340" max="4340" width="47.86328125" style="2" customWidth="1"/>
    <col min="4341" max="4341" width="13.86328125" style="2" customWidth="1"/>
    <col min="4342" max="4342" width="14.53125" style="2" customWidth="1"/>
    <col min="4343" max="4343" width="13.19921875" style="2" bestFit="1" customWidth="1"/>
    <col min="4344" max="4344" width="13.33203125" style="2" customWidth="1"/>
    <col min="4345" max="4345" width="14.1328125" style="2" customWidth="1"/>
    <col min="4346" max="4346" width="13" style="2" customWidth="1"/>
    <col min="4347" max="4594" width="8.86328125" style="2"/>
    <col min="4595" max="4595" width="6.1328125" style="2" customWidth="1"/>
    <col min="4596" max="4596" width="47.86328125" style="2" customWidth="1"/>
    <col min="4597" max="4597" width="13.86328125" style="2" customWidth="1"/>
    <col min="4598" max="4598" width="14.53125" style="2" customWidth="1"/>
    <col min="4599" max="4599" width="13.19921875" style="2" bestFit="1" customWidth="1"/>
    <col min="4600" max="4600" width="13.33203125" style="2" customWidth="1"/>
    <col min="4601" max="4601" width="14.1328125" style="2" customWidth="1"/>
    <col min="4602" max="4602" width="13" style="2" customWidth="1"/>
    <col min="4603" max="4850" width="8.86328125" style="2"/>
    <col min="4851" max="4851" width="6.1328125" style="2" customWidth="1"/>
    <col min="4852" max="4852" width="47.86328125" style="2" customWidth="1"/>
    <col min="4853" max="4853" width="13.86328125" style="2" customWidth="1"/>
    <col min="4854" max="4854" width="14.53125" style="2" customWidth="1"/>
    <col min="4855" max="4855" width="13.19921875" style="2" bestFit="1" customWidth="1"/>
    <col min="4856" max="4856" width="13.33203125" style="2" customWidth="1"/>
    <col min="4857" max="4857" width="14.1328125" style="2" customWidth="1"/>
    <col min="4858" max="4858" width="13" style="2" customWidth="1"/>
    <col min="4859" max="5106" width="8.86328125" style="2"/>
    <col min="5107" max="5107" width="6.1328125" style="2" customWidth="1"/>
    <col min="5108" max="5108" width="47.86328125" style="2" customWidth="1"/>
    <col min="5109" max="5109" width="13.86328125" style="2" customWidth="1"/>
    <col min="5110" max="5110" width="14.53125" style="2" customWidth="1"/>
    <col min="5111" max="5111" width="13.19921875" style="2" bestFit="1" customWidth="1"/>
    <col min="5112" max="5112" width="13.33203125" style="2" customWidth="1"/>
    <col min="5113" max="5113" width="14.1328125" style="2" customWidth="1"/>
    <col min="5114" max="5114" width="13" style="2" customWidth="1"/>
    <col min="5115" max="5362" width="8.86328125" style="2"/>
    <col min="5363" max="5363" width="6.1328125" style="2" customWidth="1"/>
    <col min="5364" max="5364" width="47.86328125" style="2" customWidth="1"/>
    <col min="5365" max="5365" width="13.86328125" style="2" customWidth="1"/>
    <col min="5366" max="5366" width="14.53125" style="2" customWidth="1"/>
    <col min="5367" max="5367" width="13.19921875" style="2" bestFit="1" customWidth="1"/>
    <col min="5368" max="5368" width="13.33203125" style="2" customWidth="1"/>
    <col min="5369" max="5369" width="14.1328125" style="2" customWidth="1"/>
    <col min="5370" max="5370" width="13" style="2" customWidth="1"/>
    <col min="5371" max="5618" width="8.86328125" style="2"/>
    <col min="5619" max="5619" width="6.1328125" style="2" customWidth="1"/>
    <col min="5620" max="5620" width="47.86328125" style="2" customWidth="1"/>
    <col min="5621" max="5621" width="13.86328125" style="2" customWidth="1"/>
    <col min="5622" max="5622" width="14.53125" style="2" customWidth="1"/>
    <col min="5623" max="5623" width="13.19921875" style="2" bestFit="1" customWidth="1"/>
    <col min="5624" max="5624" width="13.33203125" style="2" customWidth="1"/>
    <col min="5625" max="5625" width="14.1328125" style="2" customWidth="1"/>
    <col min="5626" max="5626" width="13" style="2" customWidth="1"/>
    <col min="5627" max="5874" width="8.86328125" style="2"/>
    <col min="5875" max="5875" width="6.1328125" style="2" customWidth="1"/>
    <col min="5876" max="5876" width="47.86328125" style="2" customWidth="1"/>
    <col min="5877" max="5877" width="13.86328125" style="2" customWidth="1"/>
    <col min="5878" max="5878" width="14.53125" style="2" customWidth="1"/>
    <col min="5879" max="5879" width="13.19921875" style="2" bestFit="1" customWidth="1"/>
    <col min="5880" max="5880" width="13.33203125" style="2" customWidth="1"/>
    <col min="5881" max="5881" width="14.1328125" style="2" customWidth="1"/>
    <col min="5882" max="5882" width="13" style="2" customWidth="1"/>
    <col min="5883" max="6130" width="8.86328125" style="2"/>
    <col min="6131" max="6131" width="6.1328125" style="2" customWidth="1"/>
    <col min="6132" max="6132" width="47.86328125" style="2" customWidth="1"/>
    <col min="6133" max="6133" width="13.86328125" style="2" customWidth="1"/>
    <col min="6134" max="6134" width="14.53125" style="2" customWidth="1"/>
    <col min="6135" max="6135" width="13.19921875" style="2" bestFit="1" customWidth="1"/>
    <col min="6136" max="6136" width="13.33203125" style="2" customWidth="1"/>
    <col min="6137" max="6137" width="14.1328125" style="2" customWidth="1"/>
    <col min="6138" max="6138" width="13" style="2" customWidth="1"/>
    <col min="6139" max="6386" width="8.86328125" style="2"/>
    <col min="6387" max="6387" width="6.1328125" style="2" customWidth="1"/>
    <col min="6388" max="6388" width="47.86328125" style="2" customWidth="1"/>
    <col min="6389" max="6389" width="13.86328125" style="2" customWidth="1"/>
    <col min="6390" max="6390" width="14.53125" style="2" customWidth="1"/>
    <col min="6391" max="6391" width="13.19921875" style="2" bestFit="1" customWidth="1"/>
    <col min="6392" max="6392" width="13.33203125" style="2" customWidth="1"/>
    <col min="6393" max="6393" width="14.1328125" style="2" customWidth="1"/>
    <col min="6394" max="6394" width="13" style="2" customWidth="1"/>
    <col min="6395" max="6642" width="8.86328125" style="2"/>
    <col min="6643" max="6643" width="6.1328125" style="2" customWidth="1"/>
    <col min="6644" max="6644" width="47.86328125" style="2" customWidth="1"/>
    <col min="6645" max="6645" width="13.86328125" style="2" customWidth="1"/>
    <col min="6646" max="6646" width="14.53125" style="2" customWidth="1"/>
    <col min="6647" max="6647" width="13.19921875" style="2" bestFit="1" customWidth="1"/>
    <col min="6648" max="6648" width="13.33203125" style="2" customWidth="1"/>
    <col min="6649" max="6649" width="14.1328125" style="2" customWidth="1"/>
    <col min="6650" max="6650" width="13" style="2" customWidth="1"/>
    <col min="6651" max="6898" width="8.86328125" style="2"/>
    <col min="6899" max="6899" width="6.1328125" style="2" customWidth="1"/>
    <col min="6900" max="6900" width="47.86328125" style="2" customWidth="1"/>
    <col min="6901" max="6901" width="13.86328125" style="2" customWidth="1"/>
    <col min="6902" max="6902" width="14.53125" style="2" customWidth="1"/>
    <col min="6903" max="6903" width="13.19921875" style="2" bestFit="1" customWidth="1"/>
    <col min="6904" max="6904" width="13.33203125" style="2" customWidth="1"/>
    <col min="6905" max="6905" width="14.1328125" style="2" customWidth="1"/>
    <col min="6906" max="6906" width="13" style="2" customWidth="1"/>
    <col min="6907" max="7154" width="8.86328125" style="2"/>
    <col min="7155" max="7155" width="6.1328125" style="2" customWidth="1"/>
    <col min="7156" max="7156" width="47.86328125" style="2" customWidth="1"/>
    <col min="7157" max="7157" width="13.86328125" style="2" customWidth="1"/>
    <col min="7158" max="7158" width="14.53125" style="2" customWidth="1"/>
    <col min="7159" max="7159" width="13.19921875" style="2" bestFit="1" customWidth="1"/>
    <col min="7160" max="7160" width="13.33203125" style="2" customWidth="1"/>
    <col min="7161" max="7161" width="14.1328125" style="2" customWidth="1"/>
    <col min="7162" max="7162" width="13" style="2" customWidth="1"/>
    <col min="7163" max="7410" width="8.86328125" style="2"/>
    <col min="7411" max="7411" width="6.1328125" style="2" customWidth="1"/>
    <col min="7412" max="7412" width="47.86328125" style="2" customWidth="1"/>
    <col min="7413" max="7413" width="13.86328125" style="2" customWidth="1"/>
    <col min="7414" max="7414" width="14.53125" style="2" customWidth="1"/>
    <col min="7415" max="7415" width="13.19921875" style="2" bestFit="1" customWidth="1"/>
    <col min="7416" max="7416" width="13.33203125" style="2" customWidth="1"/>
    <col min="7417" max="7417" width="14.1328125" style="2" customWidth="1"/>
    <col min="7418" max="7418" width="13" style="2" customWidth="1"/>
    <col min="7419" max="7666" width="8.86328125" style="2"/>
    <col min="7667" max="7667" width="6.1328125" style="2" customWidth="1"/>
    <col min="7668" max="7668" width="47.86328125" style="2" customWidth="1"/>
    <col min="7669" max="7669" width="13.86328125" style="2" customWidth="1"/>
    <col min="7670" max="7670" width="14.53125" style="2" customWidth="1"/>
    <col min="7671" max="7671" width="13.19921875" style="2" bestFit="1" customWidth="1"/>
    <col min="7672" max="7672" width="13.33203125" style="2" customWidth="1"/>
    <col min="7673" max="7673" width="14.1328125" style="2" customWidth="1"/>
    <col min="7674" max="7674" width="13" style="2" customWidth="1"/>
    <col min="7675" max="7922" width="8.86328125" style="2"/>
    <col min="7923" max="7923" width="6.1328125" style="2" customWidth="1"/>
    <col min="7924" max="7924" width="47.86328125" style="2" customWidth="1"/>
    <col min="7925" max="7925" width="13.86328125" style="2" customWidth="1"/>
    <col min="7926" max="7926" width="14.53125" style="2" customWidth="1"/>
    <col min="7927" max="7927" width="13.19921875" style="2" bestFit="1" customWidth="1"/>
    <col min="7928" max="7928" width="13.33203125" style="2" customWidth="1"/>
    <col min="7929" max="7929" width="14.1328125" style="2" customWidth="1"/>
    <col min="7930" max="7930" width="13" style="2" customWidth="1"/>
    <col min="7931" max="8178" width="8.86328125" style="2"/>
    <col min="8179" max="8179" width="6.1328125" style="2" customWidth="1"/>
    <col min="8180" max="8180" width="47.86328125" style="2" customWidth="1"/>
    <col min="8181" max="8181" width="13.86328125" style="2" customWidth="1"/>
    <col min="8182" max="8182" width="14.53125" style="2" customWidth="1"/>
    <col min="8183" max="8183" width="13.19921875" style="2" bestFit="1" customWidth="1"/>
    <col min="8184" max="8184" width="13.33203125" style="2" customWidth="1"/>
    <col min="8185" max="8185" width="14.1328125" style="2" customWidth="1"/>
    <col min="8186" max="8186" width="13" style="2" customWidth="1"/>
    <col min="8187" max="8434" width="8.86328125" style="2"/>
    <col min="8435" max="8435" width="6.1328125" style="2" customWidth="1"/>
    <col min="8436" max="8436" width="47.86328125" style="2" customWidth="1"/>
    <col min="8437" max="8437" width="13.86328125" style="2" customWidth="1"/>
    <col min="8438" max="8438" width="14.53125" style="2" customWidth="1"/>
    <col min="8439" max="8439" width="13.19921875" style="2" bestFit="1" customWidth="1"/>
    <col min="8440" max="8440" width="13.33203125" style="2" customWidth="1"/>
    <col min="8441" max="8441" width="14.1328125" style="2" customWidth="1"/>
    <col min="8442" max="8442" width="13" style="2" customWidth="1"/>
    <col min="8443" max="8690" width="8.86328125" style="2"/>
    <col min="8691" max="8691" width="6.1328125" style="2" customWidth="1"/>
    <col min="8692" max="8692" width="47.86328125" style="2" customWidth="1"/>
    <col min="8693" max="8693" width="13.86328125" style="2" customWidth="1"/>
    <col min="8694" max="8694" width="14.53125" style="2" customWidth="1"/>
    <col min="8695" max="8695" width="13.19921875" style="2" bestFit="1" customWidth="1"/>
    <col min="8696" max="8696" width="13.33203125" style="2" customWidth="1"/>
    <col min="8697" max="8697" width="14.1328125" style="2" customWidth="1"/>
    <col min="8698" max="8698" width="13" style="2" customWidth="1"/>
    <col min="8699" max="8946" width="8.86328125" style="2"/>
    <col min="8947" max="8947" width="6.1328125" style="2" customWidth="1"/>
    <col min="8948" max="8948" width="47.86328125" style="2" customWidth="1"/>
    <col min="8949" max="8949" width="13.86328125" style="2" customWidth="1"/>
    <col min="8950" max="8950" width="14.53125" style="2" customWidth="1"/>
    <col min="8951" max="8951" width="13.19921875" style="2" bestFit="1" customWidth="1"/>
    <col min="8952" max="8952" width="13.33203125" style="2" customWidth="1"/>
    <col min="8953" max="8953" width="14.1328125" style="2" customWidth="1"/>
    <col min="8954" max="8954" width="13" style="2" customWidth="1"/>
    <col min="8955" max="9202" width="8.86328125" style="2"/>
    <col min="9203" max="9203" width="6.1328125" style="2" customWidth="1"/>
    <col min="9204" max="9204" width="47.86328125" style="2" customWidth="1"/>
    <col min="9205" max="9205" width="13.86328125" style="2" customWidth="1"/>
    <col min="9206" max="9206" width="14.53125" style="2" customWidth="1"/>
    <col min="9207" max="9207" width="13.19921875" style="2" bestFit="1" customWidth="1"/>
    <col min="9208" max="9208" width="13.33203125" style="2" customWidth="1"/>
    <col min="9209" max="9209" width="14.1328125" style="2" customWidth="1"/>
    <col min="9210" max="9210" width="13" style="2" customWidth="1"/>
    <col min="9211" max="9458" width="8.86328125" style="2"/>
    <col min="9459" max="9459" width="6.1328125" style="2" customWidth="1"/>
    <col min="9460" max="9460" width="47.86328125" style="2" customWidth="1"/>
    <col min="9461" max="9461" width="13.86328125" style="2" customWidth="1"/>
    <col min="9462" max="9462" width="14.53125" style="2" customWidth="1"/>
    <col min="9463" max="9463" width="13.19921875" style="2" bestFit="1" customWidth="1"/>
    <col min="9464" max="9464" width="13.33203125" style="2" customWidth="1"/>
    <col min="9465" max="9465" width="14.1328125" style="2" customWidth="1"/>
    <col min="9466" max="9466" width="13" style="2" customWidth="1"/>
    <col min="9467" max="9714" width="8.86328125" style="2"/>
    <col min="9715" max="9715" width="6.1328125" style="2" customWidth="1"/>
    <col min="9716" max="9716" width="47.86328125" style="2" customWidth="1"/>
    <col min="9717" max="9717" width="13.86328125" style="2" customWidth="1"/>
    <col min="9718" max="9718" width="14.53125" style="2" customWidth="1"/>
    <col min="9719" max="9719" width="13.19921875" style="2" bestFit="1" customWidth="1"/>
    <col min="9720" max="9720" width="13.33203125" style="2" customWidth="1"/>
    <col min="9721" max="9721" width="14.1328125" style="2" customWidth="1"/>
    <col min="9722" max="9722" width="13" style="2" customWidth="1"/>
    <col min="9723" max="9970" width="8.86328125" style="2"/>
    <col min="9971" max="9971" width="6.1328125" style="2" customWidth="1"/>
    <col min="9972" max="9972" width="47.86328125" style="2" customWidth="1"/>
    <col min="9973" max="9973" width="13.86328125" style="2" customWidth="1"/>
    <col min="9974" max="9974" width="14.53125" style="2" customWidth="1"/>
    <col min="9975" max="9975" width="13.19921875" style="2" bestFit="1" customWidth="1"/>
    <col min="9976" max="9976" width="13.33203125" style="2" customWidth="1"/>
    <col min="9977" max="9977" width="14.1328125" style="2" customWidth="1"/>
    <col min="9978" max="9978" width="13" style="2" customWidth="1"/>
    <col min="9979" max="10226" width="8.86328125" style="2"/>
    <col min="10227" max="10227" width="6.1328125" style="2" customWidth="1"/>
    <col min="10228" max="10228" width="47.86328125" style="2" customWidth="1"/>
    <col min="10229" max="10229" width="13.86328125" style="2" customWidth="1"/>
    <col min="10230" max="10230" width="14.53125" style="2" customWidth="1"/>
    <col min="10231" max="10231" width="13.19921875" style="2" bestFit="1" customWidth="1"/>
    <col min="10232" max="10232" width="13.33203125" style="2" customWidth="1"/>
    <col min="10233" max="10233" width="14.1328125" style="2" customWidth="1"/>
    <col min="10234" max="10234" width="13" style="2" customWidth="1"/>
    <col min="10235" max="10482" width="8.86328125" style="2"/>
    <col min="10483" max="10483" width="6.1328125" style="2" customWidth="1"/>
    <col min="10484" max="10484" width="47.86328125" style="2" customWidth="1"/>
    <col min="10485" max="10485" width="13.86328125" style="2" customWidth="1"/>
    <col min="10486" max="10486" width="14.53125" style="2" customWidth="1"/>
    <col min="10487" max="10487" width="13.19921875" style="2" bestFit="1" customWidth="1"/>
    <col min="10488" max="10488" width="13.33203125" style="2" customWidth="1"/>
    <col min="10489" max="10489" width="14.1328125" style="2" customWidth="1"/>
    <col min="10490" max="10490" width="13" style="2" customWidth="1"/>
    <col min="10491" max="10738" width="8.86328125" style="2"/>
    <col min="10739" max="10739" width="6.1328125" style="2" customWidth="1"/>
    <col min="10740" max="10740" width="47.86328125" style="2" customWidth="1"/>
    <col min="10741" max="10741" width="13.86328125" style="2" customWidth="1"/>
    <col min="10742" max="10742" width="14.53125" style="2" customWidth="1"/>
    <col min="10743" max="10743" width="13.19921875" style="2" bestFit="1" customWidth="1"/>
    <col min="10744" max="10744" width="13.33203125" style="2" customWidth="1"/>
    <col min="10745" max="10745" width="14.1328125" style="2" customWidth="1"/>
    <col min="10746" max="10746" width="13" style="2" customWidth="1"/>
    <col min="10747" max="10994" width="8.86328125" style="2"/>
    <col min="10995" max="10995" width="6.1328125" style="2" customWidth="1"/>
    <col min="10996" max="10996" width="47.86328125" style="2" customWidth="1"/>
    <col min="10997" max="10997" width="13.86328125" style="2" customWidth="1"/>
    <col min="10998" max="10998" width="14.53125" style="2" customWidth="1"/>
    <col min="10999" max="10999" width="13.19921875" style="2" bestFit="1" customWidth="1"/>
    <col min="11000" max="11000" width="13.33203125" style="2" customWidth="1"/>
    <col min="11001" max="11001" width="14.1328125" style="2" customWidth="1"/>
    <col min="11002" max="11002" width="13" style="2" customWidth="1"/>
    <col min="11003" max="11250" width="8.86328125" style="2"/>
    <col min="11251" max="11251" width="6.1328125" style="2" customWidth="1"/>
    <col min="11252" max="11252" width="47.86328125" style="2" customWidth="1"/>
    <col min="11253" max="11253" width="13.86328125" style="2" customWidth="1"/>
    <col min="11254" max="11254" width="14.53125" style="2" customWidth="1"/>
    <col min="11255" max="11255" width="13.19921875" style="2" bestFit="1" customWidth="1"/>
    <col min="11256" max="11256" width="13.33203125" style="2" customWidth="1"/>
    <col min="11257" max="11257" width="14.1328125" style="2" customWidth="1"/>
    <col min="11258" max="11258" width="13" style="2" customWidth="1"/>
    <col min="11259" max="11506" width="8.86328125" style="2"/>
    <col min="11507" max="11507" width="6.1328125" style="2" customWidth="1"/>
    <col min="11508" max="11508" width="47.86328125" style="2" customWidth="1"/>
    <col min="11509" max="11509" width="13.86328125" style="2" customWidth="1"/>
    <col min="11510" max="11510" width="14.53125" style="2" customWidth="1"/>
    <col min="11511" max="11511" width="13.19921875" style="2" bestFit="1" customWidth="1"/>
    <col min="11512" max="11512" width="13.33203125" style="2" customWidth="1"/>
    <col min="11513" max="11513" width="14.1328125" style="2" customWidth="1"/>
    <col min="11514" max="11514" width="13" style="2" customWidth="1"/>
    <col min="11515" max="11762" width="8.86328125" style="2"/>
    <col min="11763" max="11763" width="6.1328125" style="2" customWidth="1"/>
    <col min="11764" max="11764" width="47.86328125" style="2" customWidth="1"/>
    <col min="11765" max="11765" width="13.86328125" style="2" customWidth="1"/>
    <col min="11766" max="11766" width="14.53125" style="2" customWidth="1"/>
    <col min="11767" max="11767" width="13.19921875" style="2" bestFit="1" customWidth="1"/>
    <col min="11768" max="11768" width="13.33203125" style="2" customWidth="1"/>
    <col min="11769" max="11769" width="14.1328125" style="2" customWidth="1"/>
    <col min="11770" max="11770" width="13" style="2" customWidth="1"/>
    <col min="11771" max="12018" width="8.86328125" style="2"/>
    <col min="12019" max="12019" width="6.1328125" style="2" customWidth="1"/>
    <col min="12020" max="12020" width="47.86328125" style="2" customWidth="1"/>
    <col min="12021" max="12021" width="13.86328125" style="2" customWidth="1"/>
    <col min="12022" max="12022" width="14.53125" style="2" customWidth="1"/>
    <col min="12023" max="12023" width="13.19921875" style="2" bestFit="1" customWidth="1"/>
    <col min="12024" max="12024" width="13.33203125" style="2" customWidth="1"/>
    <col min="12025" max="12025" width="14.1328125" style="2" customWidth="1"/>
    <col min="12026" max="12026" width="13" style="2" customWidth="1"/>
    <col min="12027" max="12274" width="8.86328125" style="2"/>
    <col min="12275" max="12275" width="6.1328125" style="2" customWidth="1"/>
    <col min="12276" max="12276" width="47.86328125" style="2" customWidth="1"/>
    <col min="12277" max="12277" width="13.86328125" style="2" customWidth="1"/>
    <col min="12278" max="12278" width="14.53125" style="2" customWidth="1"/>
    <col min="12279" max="12279" width="13.19921875" style="2" bestFit="1" customWidth="1"/>
    <col min="12280" max="12280" width="13.33203125" style="2" customWidth="1"/>
    <col min="12281" max="12281" width="14.1328125" style="2" customWidth="1"/>
    <col min="12282" max="12282" width="13" style="2" customWidth="1"/>
    <col min="12283" max="12530" width="8.86328125" style="2"/>
    <col min="12531" max="12531" width="6.1328125" style="2" customWidth="1"/>
    <col min="12532" max="12532" width="47.86328125" style="2" customWidth="1"/>
    <col min="12533" max="12533" width="13.86328125" style="2" customWidth="1"/>
    <col min="12534" max="12534" width="14.53125" style="2" customWidth="1"/>
    <col min="12535" max="12535" width="13.19921875" style="2" bestFit="1" customWidth="1"/>
    <col min="12536" max="12536" width="13.33203125" style="2" customWidth="1"/>
    <col min="12537" max="12537" width="14.1328125" style="2" customWidth="1"/>
    <col min="12538" max="12538" width="13" style="2" customWidth="1"/>
    <col min="12539" max="12786" width="8.86328125" style="2"/>
    <col min="12787" max="12787" width="6.1328125" style="2" customWidth="1"/>
    <col min="12788" max="12788" width="47.86328125" style="2" customWidth="1"/>
    <col min="12789" max="12789" width="13.86328125" style="2" customWidth="1"/>
    <col min="12790" max="12790" width="14.53125" style="2" customWidth="1"/>
    <col min="12791" max="12791" width="13.19921875" style="2" bestFit="1" customWidth="1"/>
    <col min="12792" max="12792" width="13.33203125" style="2" customWidth="1"/>
    <col min="12793" max="12793" width="14.1328125" style="2" customWidth="1"/>
    <col min="12794" max="12794" width="13" style="2" customWidth="1"/>
    <col min="12795" max="13042" width="8.86328125" style="2"/>
    <col min="13043" max="13043" width="6.1328125" style="2" customWidth="1"/>
    <col min="13044" max="13044" width="47.86328125" style="2" customWidth="1"/>
    <col min="13045" max="13045" width="13.86328125" style="2" customWidth="1"/>
    <col min="13046" max="13046" width="14.53125" style="2" customWidth="1"/>
    <col min="13047" max="13047" width="13.19921875" style="2" bestFit="1" customWidth="1"/>
    <col min="13048" max="13048" width="13.33203125" style="2" customWidth="1"/>
    <col min="13049" max="13049" width="14.1328125" style="2" customWidth="1"/>
    <col min="13050" max="13050" width="13" style="2" customWidth="1"/>
    <col min="13051" max="13298" width="8.86328125" style="2"/>
    <col min="13299" max="13299" width="6.1328125" style="2" customWidth="1"/>
    <col min="13300" max="13300" width="47.86328125" style="2" customWidth="1"/>
    <col min="13301" max="13301" width="13.86328125" style="2" customWidth="1"/>
    <col min="13302" max="13302" width="14.53125" style="2" customWidth="1"/>
    <col min="13303" max="13303" width="13.19921875" style="2" bestFit="1" customWidth="1"/>
    <col min="13304" max="13304" width="13.33203125" style="2" customWidth="1"/>
    <col min="13305" max="13305" width="14.1328125" style="2" customWidth="1"/>
    <col min="13306" max="13306" width="13" style="2" customWidth="1"/>
    <col min="13307" max="13554" width="8.86328125" style="2"/>
    <col min="13555" max="13555" width="6.1328125" style="2" customWidth="1"/>
    <col min="13556" max="13556" width="47.86328125" style="2" customWidth="1"/>
    <col min="13557" max="13557" width="13.86328125" style="2" customWidth="1"/>
    <col min="13558" max="13558" width="14.53125" style="2" customWidth="1"/>
    <col min="13559" max="13559" width="13.19921875" style="2" bestFit="1" customWidth="1"/>
    <col min="13560" max="13560" width="13.33203125" style="2" customWidth="1"/>
    <col min="13561" max="13561" width="14.1328125" style="2" customWidth="1"/>
    <col min="13562" max="13562" width="13" style="2" customWidth="1"/>
    <col min="13563" max="13810" width="8.86328125" style="2"/>
    <col min="13811" max="13811" width="6.1328125" style="2" customWidth="1"/>
    <col min="13812" max="13812" width="47.86328125" style="2" customWidth="1"/>
    <col min="13813" max="13813" width="13.86328125" style="2" customWidth="1"/>
    <col min="13814" max="13814" width="14.53125" style="2" customWidth="1"/>
    <col min="13815" max="13815" width="13.19921875" style="2" bestFit="1" customWidth="1"/>
    <col min="13816" max="13816" width="13.33203125" style="2" customWidth="1"/>
    <col min="13817" max="13817" width="14.1328125" style="2" customWidth="1"/>
    <col min="13818" max="13818" width="13" style="2" customWidth="1"/>
    <col min="13819" max="14066" width="8.86328125" style="2"/>
    <col min="14067" max="14067" width="6.1328125" style="2" customWidth="1"/>
    <col min="14068" max="14068" width="47.86328125" style="2" customWidth="1"/>
    <col min="14069" max="14069" width="13.86328125" style="2" customWidth="1"/>
    <col min="14070" max="14070" width="14.53125" style="2" customWidth="1"/>
    <col min="14071" max="14071" width="13.19921875" style="2" bestFit="1" customWidth="1"/>
    <col min="14072" max="14072" width="13.33203125" style="2" customWidth="1"/>
    <col min="14073" max="14073" width="14.1328125" style="2" customWidth="1"/>
    <col min="14074" max="14074" width="13" style="2" customWidth="1"/>
    <col min="14075" max="14322" width="8.86328125" style="2"/>
    <col min="14323" max="14323" width="6.1328125" style="2" customWidth="1"/>
    <col min="14324" max="14324" width="47.86328125" style="2" customWidth="1"/>
    <col min="14325" max="14325" width="13.86328125" style="2" customWidth="1"/>
    <col min="14326" max="14326" width="14.53125" style="2" customWidth="1"/>
    <col min="14327" max="14327" width="13.19921875" style="2" bestFit="1" customWidth="1"/>
    <col min="14328" max="14328" width="13.33203125" style="2" customWidth="1"/>
    <col min="14329" max="14329" width="14.1328125" style="2" customWidth="1"/>
    <col min="14330" max="14330" width="13" style="2" customWidth="1"/>
    <col min="14331" max="14578" width="8.86328125" style="2"/>
    <col min="14579" max="14579" width="6.1328125" style="2" customWidth="1"/>
    <col min="14580" max="14580" width="47.86328125" style="2" customWidth="1"/>
    <col min="14581" max="14581" width="13.86328125" style="2" customWidth="1"/>
    <col min="14582" max="14582" width="14.53125" style="2" customWidth="1"/>
    <col min="14583" max="14583" width="13.19921875" style="2" bestFit="1" customWidth="1"/>
    <col min="14584" max="14584" width="13.33203125" style="2" customWidth="1"/>
    <col min="14585" max="14585" width="14.1328125" style="2" customWidth="1"/>
    <col min="14586" max="14586" width="13" style="2" customWidth="1"/>
    <col min="14587" max="14834" width="8.86328125" style="2"/>
    <col min="14835" max="14835" width="6.1328125" style="2" customWidth="1"/>
    <col min="14836" max="14836" width="47.86328125" style="2" customWidth="1"/>
    <col min="14837" max="14837" width="13.86328125" style="2" customWidth="1"/>
    <col min="14838" max="14838" width="14.53125" style="2" customWidth="1"/>
    <col min="14839" max="14839" width="13.19921875" style="2" bestFit="1" customWidth="1"/>
    <col min="14840" max="14840" width="13.33203125" style="2" customWidth="1"/>
    <col min="14841" max="14841" width="14.1328125" style="2" customWidth="1"/>
    <col min="14842" max="14842" width="13" style="2" customWidth="1"/>
    <col min="14843" max="15090" width="8.86328125" style="2"/>
    <col min="15091" max="15091" width="6.1328125" style="2" customWidth="1"/>
    <col min="15092" max="15092" width="47.86328125" style="2" customWidth="1"/>
    <col min="15093" max="15093" width="13.86328125" style="2" customWidth="1"/>
    <col min="15094" max="15094" width="14.53125" style="2" customWidth="1"/>
    <col min="15095" max="15095" width="13.19921875" style="2" bestFit="1" customWidth="1"/>
    <col min="15096" max="15096" width="13.33203125" style="2" customWidth="1"/>
    <col min="15097" max="15097" width="14.1328125" style="2" customWidth="1"/>
    <col min="15098" max="15098" width="13" style="2" customWidth="1"/>
    <col min="15099" max="15346" width="8.86328125" style="2"/>
    <col min="15347" max="15347" width="6.1328125" style="2" customWidth="1"/>
    <col min="15348" max="15348" width="47.86328125" style="2" customWidth="1"/>
    <col min="15349" max="15349" width="13.86328125" style="2" customWidth="1"/>
    <col min="15350" max="15350" width="14.53125" style="2" customWidth="1"/>
    <col min="15351" max="15351" width="13.19921875" style="2" bestFit="1" customWidth="1"/>
    <col min="15352" max="15352" width="13.33203125" style="2" customWidth="1"/>
    <col min="15353" max="15353" width="14.1328125" style="2" customWidth="1"/>
    <col min="15354" max="15354" width="13" style="2" customWidth="1"/>
    <col min="15355" max="15602" width="8.86328125" style="2"/>
    <col min="15603" max="15603" width="6.1328125" style="2" customWidth="1"/>
    <col min="15604" max="15604" width="47.86328125" style="2" customWidth="1"/>
    <col min="15605" max="15605" width="13.86328125" style="2" customWidth="1"/>
    <col min="15606" max="15606" width="14.53125" style="2" customWidth="1"/>
    <col min="15607" max="15607" width="13.19921875" style="2" bestFit="1" customWidth="1"/>
    <col min="15608" max="15608" width="13.33203125" style="2" customWidth="1"/>
    <col min="15609" max="15609" width="14.1328125" style="2" customWidth="1"/>
    <col min="15610" max="15610" width="13" style="2" customWidth="1"/>
    <col min="15611" max="15858" width="8.86328125" style="2"/>
    <col min="15859" max="15859" width="6.1328125" style="2" customWidth="1"/>
    <col min="15860" max="15860" width="47.86328125" style="2" customWidth="1"/>
    <col min="15861" max="15861" width="13.86328125" style="2" customWidth="1"/>
    <col min="15862" max="15862" width="14.53125" style="2" customWidth="1"/>
    <col min="15863" max="15863" width="13.19921875" style="2" bestFit="1" customWidth="1"/>
    <col min="15864" max="15864" width="13.33203125" style="2" customWidth="1"/>
    <col min="15865" max="15865" width="14.1328125" style="2" customWidth="1"/>
    <col min="15866" max="15866" width="13" style="2" customWidth="1"/>
    <col min="15867" max="16114" width="8.86328125" style="2"/>
    <col min="16115" max="16115" width="6.1328125" style="2" customWidth="1"/>
    <col min="16116" max="16116" width="47.86328125" style="2" customWidth="1"/>
    <col min="16117" max="16117" width="13.86328125" style="2" customWidth="1"/>
    <col min="16118" max="16118" width="14.53125" style="2" customWidth="1"/>
    <col min="16119" max="16119" width="13.19921875" style="2" bestFit="1" customWidth="1"/>
    <col min="16120" max="16120" width="13.33203125" style="2" customWidth="1"/>
    <col min="16121" max="16121" width="14.1328125" style="2" customWidth="1"/>
    <col min="16122" max="16122" width="13" style="2" customWidth="1"/>
    <col min="16123" max="16384" width="8.86328125" style="2"/>
  </cols>
  <sheetData>
    <row r="1" spans="1:8" ht="19.5" customHeight="1">
      <c r="A1" s="403" t="s">
        <v>716</v>
      </c>
      <c r="B1" s="403"/>
      <c r="F1" s="27" t="s">
        <v>193</v>
      </c>
    </row>
    <row r="2" spans="1:8" ht="27" customHeight="1">
      <c r="A2" s="405" t="s">
        <v>508</v>
      </c>
      <c r="B2" s="405"/>
      <c r="C2" s="405"/>
      <c r="D2" s="405"/>
      <c r="E2" s="405"/>
      <c r="F2" s="405"/>
    </row>
    <row r="3" spans="1:8" ht="27" customHeight="1">
      <c r="A3" s="406" t="str">
        <f>'51'!A3:E3</f>
        <v>(Kèm theo Nghị quyết số …./NQ-HĐND ngày … tháng ... năm 2025 của Hội đồng nhân dân huyện)</v>
      </c>
      <c r="B3" s="406"/>
      <c r="C3" s="406"/>
      <c r="D3" s="406"/>
      <c r="E3" s="406"/>
      <c r="F3" s="406"/>
    </row>
    <row r="4" spans="1:8" ht="19.5" customHeight="1">
      <c r="F4" s="28" t="s">
        <v>16</v>
      </c>
    </row>
    <row r="5" spans="1:8" ht="15">
      <c r="A5" s="407" t="s">
        <v>0</v>
      </c>
      <c r="B5" s="407" t="s">
        <v>2</v>
      </c>
      <c r="C5" s="416" t="s">
        <v>18</v>
      </c>
      <c r="D5" s="416" t="s">
        <v>19</v>
      </c>
      <c r="E5" s="416" t="s">
        <v>20</v>
      </c>
      <c r="F5" s="416"/>
    </row>
    <row r="6" spans="1:8" ht="30">
      <c r="A6" s="407"/>
      <c r="B6" s="407"/>
      <c r="C6" s="416"/>
      <c r="D6" s="416"/>
      <c r="E6" s="29" t="s">
        <v>21</v>
      </c>
      <c r="F6" s="29" t="s">
        <v>22</v>
      </c>
    </row>
    <row r="7" spans="1:8" ht="15">
      <c r="A7" s="184" t="s">
        <v>23</v>
      </c>
      <c r="B7" s="184" t="s">
        <v>24</v>
      </c>
      <c r="C7" s="249">
        <v>1</v>
      </c>
      <c r="D7" s="249">
        <v>2</v>
      </c>
      <c r="E7" s="250" t="s">
        <v>25</v>
      </c>
      <c r="F7" s="250" t="s">
        <v>26</v>
      </c>
    </row>
    <row r="8" spans="1:8" ht="15">
      <c r="A8" s="164"/>
      <c r="B8" s="165" t="s">
        <v>194</v>
      </c>
      <c r="C8" s="251">
        <f>C9+C10+C46+C47</f>
        <v>384242</v>
      </c>
      <c r="D8" s="251">
        <f>D9+D10+D46+D47</f>
        <v>751758.6105190001</v>
      </c>
      <c r="E8" s="251">
        <f>D8-C8</f>
        <v>367516.6105190001</v>
      </c>
      <c r="F8" s="252">
        <f>D8/C8*100</f>
        <v>195.64717301049862</v>
      </c>
    </row>
    <row r="9" spans="1:8" ht="30">
      <c r="A9" s="164" t="s">
        <v>23</v>
      </c>
      <c r="B9" s="165" t="s">
        <v>195</v>
      </c>
      <c r="C9" s="251">
        <v>74483.03899999999</v>
      </c>
      <c r="D9" s="251">
        <v>130732.269124</v>
      </c>
      <c r="E9" s="251">
        <f t="shared" ref="E9:E23" si="0">D9-C9</f>
        <v>56249.230124000009</v>
      </c>
      <c r="F9" s="252">
        <f>D9/C9*100</f>
        <v>175.51951542149084</v>
      </c>
      <c r="H9" s="248"/>
    </row>
    <row r="10" spans="1:8" ht="30">
      <c r="A10" s="164" t="s">
        <v>24</v>
      </c>
      <c r="B10" s="165" t="s">
        <v>196</v>
      </c>
      <c r="C10" s="251">
        <f>C11+C28+C43+C44+C45</f>
        <v>309758.96100000001</v>
      </c>
      <c r="D10" s="251">
        <f>D11+D28+D43+D44</f>
        <v>529188.84455500008</v>
      </c>
      <c r="E10" s="251">
        <f>D10-C10</f>
        <v>219429.88355500007</v>
      </c>
      <c r="F10" s="252">
        <f>D10/C10%</f>
        <v>170.83891385954129</v>
      </c>
    </row>
    <row r="11" spans="1:8" ht="15">
      <c r="A11" s="164" t="s">
        <v>3</v>
      </c>
      <c r="B11" s="165" t="s">
        <v>197</v>
      </c>
      <c r="C11" s="251">
        <f>C12+C26+C27</f>
        <v>17318</v>
      </c>
      <c r="D11" s="251">
        <f>D12+D26+D27</f>
        <v>190789.079639</v>
      </c>
      <c r="E11" s="251">
        <f t="shared" si="0"/>
        <v>173471.079639</v>
      </c>
      <c r="F11" s="252">
        <f>D11/C11%</f>
        <v>1101.6807924644877</v>
      </c>
    </row>
    <row r="12" spans="1:8" ht="15.4">
      <c r="A12" s="168">
        <v>1</v>
      </c>
      <c r="B12" s="169" t="s">
        <v>198</v>
      </c>
      <c r="C12" s="253">
        <v>17318</v>
      </c>
      <c r="D12" s="253">
        <v>190789.079639</v>
      </c>
      <c r="E12" s="253">
        <f t="shared" si="0"/>
        <v>173471.079639</v>
      </c>
      <c r="F12" s="254">
        <f>D12/C12%</f>
        <v>1101.6807924644877</v>
      </c>
    </row>
    <row r="13" spans="1:8" ht="15.4">
      <c r="A13" s="168" t="s">
        <v>29</v>
      </c>
      <c r="B13" s="169" t="s">
        <v>164</v>
      </c>
      <c r="C13" s="253"/>
      <c r="D13" s="253">
        <v>30494.084083000002</v>
      </c>
      <c r="E13" s="253">
        <f t="shared" si="0"/>
        <v>30494.084083000002</v>
      </c>
      <c r="F13" s="254"/>
    </row>
    <row r="14" spans="1:8" ht="15.4">
      <c r="A14" s="168" t="s">
        <v>29</v>
      </c>
      <c r="B14" s="169" t="s">
        <v>165</v>
      </c>
      <c r="C14" s="253"/>
      <c r="D14" s="253"/>
      <c r="E14" s="253">
        <f t="shared" si="0"/>
        <v>0</v>
      </c>
      <c r="F14" s="254"/>
    </row>
    <row r="15" spans="1:8" ht="15.4">
      <c r="A15" s="168" t="s">
        <v>29</v>
      </c>
      <c r="B15" s="169" t="s">
        <v>136</v>
      </c>
      <c r="C15" s="253"/>
      <c r="D15" s="253">
        <v>2530.2731629999998</v>
      </c>
      <c r="E15" s="253">
        <f t="shared" si="0"/>
        <v>2530.2731629999998</v>
      </c>
      <c r="F15" s="254"/>
    </row>
    <row r="16" spans="1:8" ht="15.4">
      <c r="A16" s="168" t="s">
        <v>29</v>
      </c>
      <c r="B16" s="169" t="s">
        <v>138</v>
      </c>
      <c r="C16" s="253"/>
      <c r="D16" s="253">
        <v>5.8920000000000003</v>
      </c>
      <c r="E16" s="253">
        <f t="shared" si="0"/>
        <v>5.8920000000000003</v>
      </c>
      <c r="F16" s="254"/>
    </row>
    <row r="17" spans="1:8" ht="15.4">
      <c r="A17" s="168" t="s">
        <v>29</v>
      </c>
      <c r="B17" s="169" t="s">
        <v>199</v>
      </c>
      <c r="C17" s="253"/>
      <c r="D17" s="253"/>
      <c r="E17" s="253">
        <f t="shared" si="0"/>
        <v>0</v>
      </c>
      <c r="F17" s="254"/>
    </row>
    <row r="18" spans="1:8" ht="15.4">
      <c r="A18" s="168" t="s">
        <v>29</v>
      </c>
      <c r="B18" s="169" t="s">
        <v>200</v>
      </c>
      <c r="C18" s="253"/>
      <c r="D18" s="253">
        <v>3561.7028679999999</v>
      </c>
      <c r="E18" s="253">
        <f t="shared" si="0"/>
        <v>3561.7028679999999</v>
      </c>
      <c r="F18" s="254"/>
    </row>
    <row r="19" spans="1:8" ht="15.4">
      <c r="A19" s="168" t="s">
        <v>29</v>
      </c>
      <c r="B19" s="169" t="s">
        <v>201</v>
      </c>
      <c r="C19" s="253"/>
      <c r="D19" s="253"/>
      <c r="E19" s="253">
        <f t="shared" si="0"/>
        <v>0</v>
      </c>
      <c r="F19" s="254"/>
    </row>
    <row r="20" spans="1:8" ht="15.4">
      <c r="A20" s="168" t="s">
        <v>29</v>
      </c>
      <c r="B20" s="169" t="s">
        <v>202</v>
      </c>
      <c r="C20" s="253"/>
      <c r="D20" s="253">
        <v>5759.2292779999998</v>
      </c>
      <c r="E20" s="253">
        <f t="shared" si="0"/>
        <v>5759.2292779999998</v>
      </c>
      <c r="F20" s="254"/>
    </row>
    <row r="21" spans="1:8" ht="15.4">
      <c r="A21" s="168" t="s">
        <v>29</v>
      </c>
      <c r="B21" s="169" t="s">
        <v>203</v>
      </c>
      <c r="C21" s="253"/>
      <c r="D21" s="253"/>
      <c r="E21" s="253">
        <f t="shared" si="0"/>
        <v>0</v>
      </c>
      <c r="F21" s="254"/>
    </row>
    <row r="22" spans="1:8" s="10" customFormat="1" ht="15.4">
      <c r="A22" s="173" t="s">
        <v>29</v>
      </c>
      <c r="B22" s="174" t="s">
        <v>153</v>
      </c>
      <c r="C22" s="255">
        <f>7668+6950</f>
        <v>14618</v>
      </c>
      <c r="D22" s="255">
        <v>137743.124247</v>
      </c>
      <c r="E22" s="255">
        <f t="shared" si="0"/>
        <v>123125.124247</v>
      </c>
      <c r="F22" s="254">
        <f t="shared" ref="F22:F42" si="1">D22/C22%</f>
        <v>942.28433607196598</v>
      </c>
    </row>
    <row r="23" spans="1:8" ht="30.75">
      <c r="A23" s="168" t="s">
        <v>29</v>
      </c>
      <c r="B23" s="169" t="s">
        <v>204</v>
      </c>
      <c r="C23" s="253">
        <v>2700</v>
      </c>
      <c r="D23" s="253">
        <v>10694.773999999999</v>
      </c>
      <c r="E23" s="253">
        <f t="shared" si="0"/>
        <v>7994.7739999999994</v>
      </c>
      <c r="F23" s="254">
        <f t="shared" si="1"/>
        <v>396.10274074074073</v>
      </c>
    </row>
    <row r="24" spans="1:8" ht="15.4">
      <c r="A24" s="168" t="s">
        <v>29</v>
      </c>
      <c r="B24" s="169" t="s">
        <v>205</v>
      </c>
      <c r="C24" s="253"/>
      <c r="D24" s="253"/>
      <c r="E24" s="253"/>
      <c r="F24" s="254"/>
    </row>
    <row r="25" spans="1:8" ht="15.4">
      <c r="A25" s="168" t="s">
        <v>29</v>
      </c>
      <c r="B25" s="169" t="s">
        <v>206</v>
      </c>
      <c r="C25" s="253"/>
      <c r="D25" s="253"/>
      <c r="E25" s="253">
        <v>0</v>
      </c>
      <c r="F25" s="254"/>
    </row>
    <row r="26" spans="1:8" ht="61.5">
      <c r="A26" s="168">
        <v>2</v>
      </c>
      <c r="B26" s="169" t="s">
        <v>161</v>
      </c>
      <c r="C26" s="253"/>
      <c r="D26" s="253"/>
      <c r="E26" s="253">
        <v>0</v>
      </c>
      <c r="F26" s="254"/>
    </row>
    <row r="27" spans="1:8" ht="15.4">
      <c r="A27" s="168">
        <v>3</v>
      </c>
      <c r="B27" s="169" t="s">
        <v>162</v>
      </c>
      <c r="C27" s="253"/>
      <c r="D27" s="253"/>
      <c r="E27" s="253">
        <v>0</v>
      </c>
      <c r="F27" s="254"/>
    </row>
    <row r="28" spans="1:8" ht="15">
      <c r="A28" s="164" t="s">
        <v>32</v>
      </c>
      <c r="B28" s="165" t="s">
        <v>47</v>
      </c>
      <c r="C28" s="251">
        <f>SUM(C29:C42)</f>
        <v>286674.56099999999</v>
      </c>
      <c r="D28" s="251">
        <f t="shared" ref="D28:E28" si="2">SUM(D29:D42)</f>
        <v>338399.76491600007</v>
      </c>
      <c r="E28" s="251">
        <f t="shared" si="2"/>
        <v>51725.203916000006</v>
      </c>
      <c r="F28" s="252">
        <f t="shared" si="1"/>
        <v>118.04317890487677</v>
      </c>
    </row>
    <row r="29" spans="1:8" ht="15.4">
      <c r="A29" s="168" t="s">
        <v>29</v>
      </c>
      <c r="B29" s="256" t="s">
        <v>136</v>
      </c>
      <c r="C29" s="257">
        <v>2050</v>
      </c>
      <c r="D29" s="257">
        <v>1947.72</v>
      </c>
      <c r="E29" s="253">
        <f>D29-C29</f>
        <v>-102.27999999999997</v>
      </c>
      <c r="F29" s="254">
        <f t="shared" si="1"/>
        <v>95.010731707317078</v>
      </c>
      <c r="H29" s="92"/>
    </row>
    <row r="30" spans="1:8" ht="15.4">
      <c r="A30" s="168" t="s">
        <v>29</v>
      </c>
      <c r="B30" s="256" t="s">
        <v>138</v>
      </c>
      <c r="C30" s="253">
        <f>680+100</f>
        <v>780</v>
      </c>
      <c r="D30" s="253">
        <v>1047.8389999999999</v>
      </c>
      <c r="E30" s="253">
        <f t="shared" ref="E30:E42" si="3">D30-C30</f>
        <v>267.83899999999994</v>
      </c>
      <c r="F30" s="254">
        <f t="shared" si="1"/>
        <v>134.33833333333334</v>
      </c>
    </row>
    <row r="31" spans="1:8" ht="15.4">
      <c r="A31" s="168" t="s">
        <v>29</v>
      </c>
      <c r="B31" s="256" t="s">
        <v>140</v>
      </c>
      <c r="C31" s="253">
        <f>204678+1000+6338</f>
        <v>212016</v>
      </c>
      <c r="D31" s="253">
        <v>242557.168993</v>
      </c>
      <c r="E31" s="253">
        <f t="shared" si="3"/>
        <v>30541.168992999999</v>
      </c>
      <c r="F31" s="254">
        <f t="shared" si="1"/>
        <v>114.4051246099351</v>
      </c>
    </row>
    <row r="32" spans="1:8" ht="15.4">
      <c r="A32" s="168" t="s">
        <v>29</v>
      </c>
      <c r="B32" s="256" t="s">
        <v>142</v>
      </c>
      <c r="C32" s="253">
        <v>300</v>
      </c>
      <c r="D32" s="253">
        <v>271</v>
      </c>
      <c r="E32" s="253">
        <f t="shared" si="3"/>
        <v>-29</v>
      </c>
      <c r="F32" s="254">
        <f t="shared" si="1"/>
        <v>90.333333333333329</v>
      </c>
    </row>
    <row r="33" spans="1:6" ht="15.4">
      <c r="A33" s="168" t="s">
        <v>29</v>
      </c>
      <c r="B33" s="256" t="s">
        <v>144</v>
      </c>
      <c r="C33" s="253">
        <v>82</v>
      </c>
      <c r="D33" s="253">
        <v>90.405000000000001</v>
      </c>
      <c r="E33" s="253">
        <f t="shared" si="3"/>
        <v>8.4050000000000011</v>
      </c>
      <c r="F33" s="254">
        <f t="shared" si="1"/>
        <v>110.25000000000001</v>
      </c>
    </row>
    <row r="34" spans="1:6" ht="15.4">
      <c r="A34" s="168" t="s">
        <v>29</v>
      </c>
      <c r="B34" s="256" t="s">
        <v>207</v>
      </c>
      <c r="C34" s="253">
        <v>1051.527</v>
      </c>
      <c r="D34" s="253">
        <v>3287.4686369999999</v>
      </c>
      <c r="E34" s="253">
        <f t="shared" si="3"/>
        <v>2235.9416369999999</v>
      </c>
      <c r="F34" s="254">
        <f t="shared" si="1"/>
        <v>312.63758676667356</v>
      </c>
    </row>
    <row r="35" spans="1:6" ht="15.4">
      <c r="A35" s="168" t="s">
        <v>29</v>
      </c>
      <c r="B35" s="256" t="s">
        <v>147</v>
      </c>
      <c r="C35" s="253">
        <v>1690.8519999999999</v>
      </c>
      <c r="D35" s="253">
        <v>1883.6523830000001</v>
      </c>
      <c r="E35" s="253">
        <f t="shared" si="3"/>
        <v>192.80038300000024</v>
      </c>
      <c r="F35" s="254">
        <f t="shared" si="1"/>
        <v>111.40255817777074</v>
      </c>
    </row>
    <row r="36" spans="1:6" ht="15.4">
      <c r="A36" s="168" t="s">
        <v>29</v>
      </c>
      <c r="B36" s="256" t="s">
        <v>149</v>
      </c>
      <c r="C36" s="253">
        <v>150</v>
      </c>
      <c r="D36" s="253">
        <v>128.25</v>
      </c>
      <c r="E36" s="253">
        <f t="shared" si="3"/>
        <v>-21.75</v>
      </c>
      <c r="F36" s="254">
        <f t="shared" si="1"/>
        <v>85.5</v>
      </c>
    </row>
    <row r="37" spans="1:6" ht="15.4">
      <c r="A37" s="168" t="s">
        <v>29</v>
      </c>
      <c r="B37" s="256" t="s">
        <v>151</v>
      </c>
      <c r="C37" s="253">
        <v>2035</v>
      </c>
      <c r="D37" s="253">
        <v>1751.259022</v>
      </c>
      <c r="E37" s="253">
        <f t="shared" si="3"/>
        <v>-283.74097800000004</v>
      </c>
      <c r="F37" s="254">
        <f t="shared" si="1"/>
        <v>86.056954398034392</v>
      </c>
    </row>
    <row r="38" spans="1:6" ht="15.4">
      <c r="A38" s="168" t="s">
        <v>29</v>
      </c>
      <c r="B38" s="256" t="s">
        <v>153</v>
      </c>
      <c r="C38" s="253">
        <v>7168.875</v>
      </c>
      <c r="D38" s="253">
        <v>15685.602799</v>
      </c>
      <c r="E38" s="253">
        <f t="shared" si="3"/>
        <v>8516.7277990000002</v>
      </c>
      <c r="F38" s="254">
        <f t="shared" si="1"/>
        <v>218.80145488657564</v>
      </c>
    </row>
    <row r="39" spans="1:6" ht="30.75">
      <c r="A39" s="168" t="s">
        <v>29</v>
      </c>
      <c r="B39" s="256" t="s">
        <v>208</v>
      </c>
      <c r="C39" s="253">
        <f>41401.307+420</f>
        <v>41821.307000000001</v>
      </c>
      <c r="D39" s="253">
        <v>52495.922852000003</v>
      </c>
      <c r="E39" s="253">
        <f>D39-C39</f>
        <v>10674.615852000003</v>
      </c>
      <c r="F39" s="254">
        <f t="shared" si="1"/>
        <v>125.52434779716474</v>
      </c>
    </row>
    <row r="40" spans="1:6" ht="15.4">
      <c r="A40" s="168" t="s">
        <v>29</v>
      </c>
      <c r="B40" s="256" t="s">
        <v>157</v>
      </c>
      <c r="C40" s="253">
        <f>12153+1096+2730</f>
        <v>15979</v>
      </c>
      <c r="D40" s="253">
        <v>15453.47623</v>
      </c>
      <c r="E40" s="253">
        <f t="shared" si="3"/>
        <v>-525.52376999999979</v>
      </c>
      <c r="F40" s="254">
        <f t="shared" si="1"/>
        <v>96.71115983478316</v>
      </c>
    </row>
    <row r="41" spans="1:6" ht="15.4">
      <c r="A41" s="168" t="s">
        <v>29</v>
      </c>
      <c r="B41" s="256" t="s">
        <v>209</v>
      </c>
      <c r="C41" s="253">
        <v>50</v>
      </c>
      <c r="D41" s="253"/>
      <c r="E41" s="253">
        <f>D41-C41</f>
        <v>-50</v>
      </c>
      <c r="F41" s="254">
        <f t="shared" si="1"/>
        <v>0</v>
      </c>
    </row>
    <row r="42" spans="1:6" ht="15.4">
      <c r="A42" s="168" t="s">
        <v>29</v>
      </c>
      <c r="B42" s="256" t="s">
        <v>395</v>
      </c>
      <c r="C42" s="253">
        <v>1500</v>
      </c>
      <c r="D42" s="253">
        <v>1800</v>
      </c>
      <c r="E42" s="253">
        <f t="shared" si="3"/>
        <v>300</v>
      </c>
      <c r="F42" s="254">
        <f t="shared" si="1"/>
        <v>120</v>
      </c>
    </row>
    <row r="43" spans="1:6" ht="30">
      <c r="A43" s="164" t="s">
        <v>36</v>
      </c>
      <c r="B43" s="165" t="s">
        <v>210</v>
      </c>
      <c r="C43" s="253"/>
      <c r="D43" s="253"/>
      <c r="E43" s="253"/>
      <c r="F43" s="254"/>
    </row>
    <row r="44" spans="1:6" ht="15.4">
      <c r="A44" s="164" t="s">
        <v>38</v>
      </c>
      <c r="B44" s="165" t="s">
        <v>211</v>
      </c>
      <c r="C44" s="253"/>
      <c r="D44" s="253"/>
      <c r="E44" s="253"/>
      <c r="F44" s="254"/>
    </row>
    <row r="45" spans="1:6" ht="15">
      <c r="A45" s="164" t="s">
        <v>40</v>
      </c>
      <c r="B45" s="165" t="s">
        <v>50</v>
      </c>
      <c r="C45" s="251">
        <v>5766.4</v>
      </c>
      <c r="D45" s="251"/>
      <c r="E45" s="251">
        <f>D45-C45</f>
        <v>-5766.4</v>
      </c>
      <c r="F45" s="252">
        <f>D45/C45*100</f>
        <v>0</v>
      </c>
    </row>
    <row r="46" spans="1:6" ht="15.4">
      <c r="A46" s="164" t="s">
        <v>57</v>
      </c>
      <c r="B46" s="165" t="s">
        <v>212</v>
      </c>
      <c r="C46" s="253"/>
      <c r="D46" s="251">
        <v>1003.583278</v>
      </c>
      <c r="E46" s="253"/>
      <c r="F46" s="254"/>
    </row>
    <row r="47" spans="1:6" ht="15.4">
      <c r="A47" s="179" t="s">
        <v>59</v>
      </c>
      <c r="B47" s="180" t="s">
        <v>191</v>
      </c>
      <c r="C47" s="258"/>
      <c r="D47" s="259">
        <v>90833.913562000002</v>
      </c>
      <c r="E47" s="258"/>
      <c r="F47" s="260"/>
    </row>
    <row r="48" spans="1:6" ht="20.25" customHeight="1">
      <c r="A48" s="17" t="s">
        <v>213</v>
      </c>
    </row>
    <row r="49" spans="1:6" s="15" customFormat="1" ht="23.25" customHeight="1">
      <c r="A49" s="30" t="s">
        <v>214</v>
      </c>
      <c r="C49" s="26"/>
      <c r="D49" s="26"/>
      <c r="E49" s="26"/>
      <c r="F49" s="26"/>
    </row>
    <row r="50" spans="1:6" ht="54" customHeight="1">
      <c r="A50" s="411" t="s">
        <v>215</v>
      </c>
      <c r="B50" s="411"/>
      <c r="C50" s="411"/>
      <c r="D50" s="411"/>
      <c r="E50" s="411"/>
      <c r="F50" s="411"/>
    </row>
  </sheetData>
  <mergeCells count="9">
    <mergeCell ref="A1:B1"/>
    <mergeCell ref="A50:F50"/>
    <mergeCell ref="A2:F2"/>
    <mergeCell ref="A3:F3"/>
    <mergeCell ref="A5:A6"/>
    <mergeCell ref="B5:B6"/>
    <mergeCell ref="C5:C6"/>
    <mergeCell ref="D5:D6"/>
    <mergeCell ref="E5:F5"/>
  </mergeCells>
  <pageMargins left="0.70866141732283472" right="0.39370078740157483" top="0.74803149606299213" bottom="0.74803149606299213" header="0.31496062992125984" footer="0.31496062992125984"/>
  <pageSetup paperSize="9" scale="85"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sheetPr>
  <dimension ref="A1:N53"/>
  <sheetViews>
    <sheetView workbookViewId="0">
      <selection sqref="A1:B1"/>
    </sheetView>
  </sheetViews>
  <sheetFormatPr defaultColWidth="8.86328125" defaultRowHeight="15.4"/>
  <cols>
    <col min="1" max="1" width="6.53125" style="42" customWidth="1"/>
    <col min="2" max="2" width="46" style="42" customWidth="1"/>
    <col min="3" max="6" width="9.86328125" style="123" customWidth="1"/>
    <col min="7" max="7" width="10.86328125" style="123" customWidth="1"/>
    <col min="8" max="11" width="9.86328125" style="123" customWidth="1"/>
    <col min="12" max="13" width="8.86328125" style="42"/>
    <col min="14" max="14" width="12.19921875" style="42" bestFit="1" customWidth="1"/>
    <col min="15" max="241" width="8.86328125" style="42"/>
    <col min="242" max="242" width="6.53125" style="42" customWidth="1"/>
    <col min="243" max="243" width="46" style="42" customWidth="1"/>
    <col min="244" max="244" width="15" style="42" customWidth="1"/>
    <col min="245" max="245" width="12.1328125" style="42" customWidth="1"/>
    <col min="246" max="246" width="11.86328125" style="42" customWidth="1"/>
    <col min="247" max="247" width="11.796875" style="42" customWidth="1"/>
    <col min="248" max="248" width="11.6640625" style="42" customWidth="1"/>
    <col min="249" max="249" width="10.46484375" style="42" customWidth="1"/>
    <col min="250" max="250" width="11.19921875" style="42" customWidth="1"/>
    <col min="251" max="251" width="10.19921875" style="42" customWidth="1"/>
    <col min="252" max="252" width="8.86328125" style="42" customWidth="1"/>
    <col min="253" max="253" width="20.1328125" style="42" bestFit="1" customWidth="1"/>
    <col min="254" max="254" width="15.46484375" style="42" customWidth="1"/>
    <col min="255" max="255" width="11.796875" style="42" bestFit="1" customWidth="1"/>
    <col min="256" max="256" width="12.19921875" style="42" bestFit="1" customWidth="1"/>
    <col min="257" max="497" width="8.86328125" style="42"/>
    <col min="498" max="498" width="6.53125" style="42" customWidth="1"/>
    <col min="499" max="499" width="46" style="42" customWidth="1"/>
    <col min="500" max="500" width="15" style="42" customWidth="1"/>
    <col min="501" max="501" width="12.1328125" style="42" customWidth="1"/>
    <col min="502" max="502" width="11.86328125" style="42" customWidth="1"/>
    <col min="503" max="503" width="11.796875" style="42" customWidth="1"/>
    <col min="504" max="504" width="11.6640625" style="42" customWidth="1"/>
    <col min="505" max="505" width="10.46484375" style="42" customWidth="1"/>
    <col min="506" max="506" width="11.19921875" style="42" customWidth="1"/>
    <col min="507" max="507" width="10.19921875" style="42" customWidth="1"/>
    <col min="508" max="508" width="8.86328125" style="42" customWidth="1"/>
    <col min="509" max="509" width="20.1328125" style="42" bestFit="1" customWidth="1"/>
    <col min="510" max="510" width="15.46484375" style="42" customWidth="1"/>
    <col min="511" max="511" width="11.796875" style="42" bestFit="1" customWidth="1"/>
    <col min="512" max="512" width="12.19921875" style="42" bestFit="1" customWidth="1"/>
    <col min="513" max="753" width="8.86328125" style="42"/>
    <col min="754" max="754" width="6.53125" style="42" customWidth="1"/>
    <col min="755" max="755" width="46" style="42" customWidth="1"/>
    <col min="756" max="756" width="15" style="42" customWidth="1"/>
    <col min="757" max="757" width="12.1328125" style="42" customWidth="1"/>
    <col min="758" max="758" width="11.86328125" style="42" customWidth="1"/>
    <col min="759" max="759" width="11.796875" style="42" customWidth="1"/>
    <col min="760" max="760" width="11.6640625" style="42" customWidth="1"/>
    <col min="761" max="761" width="10.46484375" style="42" customWidth="1"/>
    <col min="762" max="762" width="11.19921875" style="42" customWidth="1"/>
    <col min="763" max="763" width="10.19921875" style="42" customWidth="1"/>
    <col min="764" max="764" width="8.86328125" style="42" customWidth="1"/>
    <col min="765" max="765" width="20.1328125" style="42" bestFit="1" customWidth="1"/>
    <col min="766" max="766" width="15.46484375" style="42" customWidth="1"/>
    <col min="767" max="767" width="11.796875" style="42" bestFit="1" customWidth="1"/>
    <col min="768" max="768" width="12.19921875" style="42" bestFit="1" customWidth="1"/>
    <col min="769" max="1009" width="8.86328125" style="42"/>
    <col min="1010" max="1010" width="6.53125" style="42" customWidth="1"/>
    <col min="1011" max="1011" width="46" style="42" customWidth="1"/>
    <col min="1012" max="1012" width="15" style="42" customWidth="1"/>
    <col min="1013" max="1013" width="12.1328125" style="42" customWidth="1"/>
    <col min="1014" max="1014" width="11.86328125" style="42" customWidth="1"/>
    <col min="1015" max="1015" width="11.796875" style="42" customWidth="1"/>
    <col min="1016" max="1016" width="11.6640625" style="42" customWidth="1"/>
    <col min="1017" max="1017" width="10.46484375" style="42" customWidth="1"/>
    <col min="1018" max="1018" width="11.19921875" style="42" customWidth="1"/>
    <col min="1019" max="1019" width="10.19921875" style="42" customWidth="1"/>
    <col min="1020" max="1020" width="8.86328125" style="42" customWidth="1"/>
    <col min="1021" max="1021" width="20.1328125" style="42" bestFit="1" customWidth="1"/>
    <col min="1022" max="1022" width="15.46484375" style="42" customWidth="1"/>
    <col min="1023" max="1023" width="11.796875" style="42" bestFit="1" customWidth="1"/>
    <col min="1024" max="1024" width="12.19921875" style="42" bestFit="1" customWidth="1"/>
    <col min="1025" max="1265" width="8.86328125" style="42"/>
    <col min="1266" max="1266" width="6.53125" style="42" customWidth="1"/>
    <col min="1267" max="1267" width="46" style="42" customWidth="1"/>
    <col min="1268" max="1268" width="15" style="42" customWidth="1"/>
    <col min="1269" max="1269" width="12.1328125" style="42" customWidth="1"/>
    <col min="1270" max="1270" width="11.86328125" style="42" customWidth="1"/>
    <col min="1271" max="1271" width="11.796875" style="42" customWidth="1"/>
    <col min="1272" max="1272" width="11.6640625" style="42" customWidth="1"/>
    <col min="1273" max="1273" width="10.46484375" style="42" customWidth="1"/>
    <col min="1274" max="1274" width="11.19921875" style="42" customWidth="1"/>
    <col min="1275" max="1275" width="10.19921875" style="42" customWidth="1"/>
    <col min="1276" max="1276" width="8.86328125" style="42" customWidth="1"/>
    <col min="1277" max="1277" width="20.1328125" style="42" bestFit="1" customWidth="1"/>
    <col min="1278" max="1278" width="15.46484375" style="42" customWidth="1"/>
    <col min="1279" max="1279" width="11.796875" style="42" bestFit="1" customWidth="1"/>
    <col min="1280" max="1280" width="12.19921875" style="42" bestFit="1" customWidth="1"/>
    <col min="1281" max="1521" width="8.86328125" style="42"/>
    <col min="1522" max="1522" width="6.53125" style="42" customWidth="1"/>
    <col min="1523" max="1523" width="46" style="42" customWidth="1"/>
    <col min="1524" max="1524" width="15" style="42" customWidth="1"/>
    <col min="1525" max="1525" width="12.1328125" style="42" customWidth="1"/>
    <col min="1526" max="1526" width="11.86328125" style="42" customWidth="1"/>
    <col min="1527" max="1527" width="11.796875" style="42" customWidth="1"/>
    <col min="1528" max="1528" width="11.6640625" style="42" customWidth="1"/>
    <col min="1529" max="1529" width="10.46484375" style="42" customWidth="1"/>
    <col min="1530" max="1530" width="11.19921875" style="42" customWidth="1"/>
    <col min="1531" max="1531" width="10.19921875" style="42" customWidth="1"/>
    <col min="1532" max="1532" width="8.86328125" style="42" customWidth="1"/>
    <col min="1533" max="1533" width="20.1328125" style="42" bestFit="1" customWidth="1"/>
    <col min="1534" max="1534" width="15.46484375" style="42" customWidth="1"/>
    <col min="1535" max="1535" width="11.796875" style="42" bestFit="1" customWidth="1"/>
    <col min="1536" max="1536" width="12.19921875" style="42" bestFit="1" customWidth="1"/>
    <col min="1537" max="1777" width="8.86328125" style="42"/>
    <col min="1778" max="1778" width="6.53125" style="42" customWidth="1"/>
    <col min="1779" max="1779" width="46" style="42" customWidth="1"/>
    <col min="1780" max="1780" width="15" style="42" customWidth="1"/>
    <col min="1781" max="1781" width="12.1328125" style="42" customWidth="1"/>
    <col min="1782" max="1782" width="11.86328125" style="42" customWidth="1"/>
    <col min="1783" max="1783" width="11.796875" style="42" customWidth="1"/>
    <col min="1784" max="1784" width="11.6640625" style="42" customWidth="1"/>
    <col min="1785" max="1785" width="10.46484375" style="42" customWidth="1"/>
    <col min="1786" max="1786" width="11.19921875" style="42" customWidth="1"/>
    <col min="1787" max="1787" width="10.19921875" style="42" customWidth="1"/>
    <col min="1788" max="1788" width="8.86328125" style="42" customWidth="1"/>
    <col min="1789" max="1789" width="20.1328125" style="42" bestFit="1" customWidth="1"/>
    <col min="1790" max="1790" width="15.46484375" style="42" customWidth="1"/>
    <col min="1791" max="1791" width="11.796875" style="42" bestFit="1" customWidth="1"/>
    <col min="1792" max="1792" width="12.19921875" style="42" bestFit="1" customWidth="1"/>
    <col min="1793" max="2033" width="8.86328125" style="42"/>
    <col min="2034" max="2034" width="6.53125" style="42" customWidth="1"/>
    <col min="2035" max="2035" width="46" style="42" customWidth="1"/>
    <col min="2036" max="2036" width="15" style="42" customWidth="1"/>
    <col min="2037" max="2037" width="12.1328125" style="42" customWidth="1"/>
    <col min="2038" max="2038" width="11.86328125" style="42" customWidth="1"/>
    <col min="2039" max="2039" width="11.796875" style="42" customWidth="1"/>
    <col min="2040" max="2040" width="11.6640625" style="42" customWidth="1"/>
    <col min="2041" max="2041" width="10.46484375" style="42" customWidth="1"/>
    <col min="2042" max="2042" width="11.19921875" style="42" customWidth="1"/>
    <col min="2043" max="2043" width="10.19921875" style="42" customWidth="1"/>
    <col min="2044" max="2044" width="8.86328125" style="42" customWidth="1"/>
    <col min="2045" max="2045" width="20.1328125" style="42" bestFit="1" customWidth="1"/>
    <col min="2046" max="2046" width="15.46484375" style="42" customWidth="1"/>
    <col min="2047" max="2047" width="11.796875" style="42" bestFit="1" customWidth="1"/>
    <col min="2048" max="2048" width="12.19921875" style="42" bestFit="1" customWidth="1"/>
    <col min="2049" max="2289" width="8.86328125" style="42"/>
    <col min="2290" max="2290" width="6.53125" style="42" customWidth="1"/>
    <col min="2291" max="2291" width="46" style="42" customWidth="1"/>
    <col min="2292" max="2292" width="15" style="42" customWidth="1"/>
    <col min="2293" max="2293" width="12.1328125" style="42" customWidth="1"/>
    <col min="2294" max="2294" width="11.86328125" style="42" customWidth="1"/>
    <col min="2295" max="2295" width="11.796875" style="42" customWidth="1"/>
    <col min="2296" max="2296" width="11.6640625" style="42" customWidth="1"/>
    <col min="2297" max="2297" width="10.46484375" style="42" customWidth="1"/>
    <col min="2298" max="2298" width="11.19921875" style="42" customWidth="1"/>
    <col min="2299" max="2299" width="10.19921875" style="42" customWidth="1"/>
    <col min="2300" max="2300" width="8.86328125" style="42" customWidth="1"/>
    <col min="2301" max="2301" width="20.1328125" style="42" bestFit="1" customWidth="1"/>
    <col min="2302" max="2302" width="15.46484375" style="42" customWidth="1"/>
    <col min="2303" max="2303" width="11.796875" style="42" bestFit="1" customWidth="1"/>
    <col min="2304" max="2304" width="12.19921875" style="42" bestFit="1" customWidth="1"/>
    <col min="2305" max="2545" width="8.86328125" style="42"/>
    <col min="2546" max="2546" width="6.53125" style="42" customWidth="1"/>
    <col min="2547" max="2547" width="46" style="42" customWidth="1"/>
    <col min="2548" max="2548" width="15" style="42" customWidth="1"/>
    <col min="2549" max="2549" width="12.1328125" style="42" customWidth="1"/>
    <col min="2550" max="2550" width="11.86328125" style="42" customWidth="1"/>
    <col min="2551" max="2551" width="11.796875" style="42" customWidth="1"/>
    <col min="2552" max="2552" width="11.6640625" style="42" customWidth="1"/>
    <col min="2553" max="2553" width="10.46484375" style="42" customWidth="1"/>
    <col min="2554" max="2554" width="11.19921875" style="42" customWidth="1"/>
    <col min="2555" max="2555" width="10.19921875" style="42" customWidth="1"/>
    <col min="2556" max="2556" width="8.86328125" style="42" customWidth="1"/>
    <col min="2557" max="2557" width="20.1328125" style="42" bestFit="1" customWidth="1"/>
    <col min="2558" max="2558" width="15.46484375" style="42" customWidth="1"/>
    <col min="2559" max="2559" width="11.796875" style="42" bestFit="1" customWidth="1"/>
    <col min="2560" max="2560" width="12.19921875" style="42" bestFit="1" customWidth="1"/>
    <col min="2561" max="2801" width="8.86328125" style="42"/>
    <col min="2802" max="2802" width="6.53125" style="42" customWidth="1"/>
    <col min="2803" max="2803" width="46" style="42" customWidth="1"/>
    <col min="2804" max="2804" width="15" style="42" customWidth="1"/>
    <col min="2805" max="2805" width="12.1328125" style="42" customWidth="1"/>
    <col min="2806" max="2806" width="11.86328125" style="42" customWidth="1"/>
    <col min="2807" max="2807" width="11.796875" style="42" customWidth="1"/>
    <col min="2808" max="2808" width="11.6640625" style="42" customWidth="1"/>
    <col min="2809" max="2809" width="10.46484375" style="42" customWidth="1"/>
    <col min="2810" max="2810" width="11.19921875" style="42" customWidth="1"/>
    <col min="2811" max="2811" width="10.19921875" style="42" customWidth="1"/>
    <col min="2812" max="2812" width="8.86328125" style="42" customWidth="1"/>
    <col min="2813" max="2813" width="20.1328125" style="42" bestFit="1" customWidth="1"/>
    <col min="2814" max="2814" width="15.46484375" style="42" customWidth="1"/>
    <col min="2815" max="2815" width="11.796875" style="42" bestFit="1" customWidth="1"/>
    <col min="2816" max="2816" width="12.19921875" style="42" bestFit="1" customWidth="1"/>
    <col min="2817" max="3057" width="8.86328125" style="42"/>
    <col min="3058" max="3058" width="6.53125" style="42" customWidth="1"/>
    <col min="3059" max="3059" width="46" style="42" customWidth="1"/>
    <col min="3060" max="3060" width="15" style="42" customWidth="1"/>
    <col min="3061" max="3061" width="12.1328125" style="42" customWidth="1"/>
    <col min="3062" max="3062" width="11.86328125" style="42" customWidth="1"/>
    <col min="3063" max="3063" width="11.796875" style="42" customWidth="1"/>
    <col min="3064" max="3064" width="11.6640625" style="42" customWidth="1"/>
    <col min="3065" max="3065" width="10.46484375" style="42" customWidth="1"/>
    <col min="3066" max="3066" width="11.19921875" style="42" customWidth="1"/>
    <col min="3067" max="3067" width="10.19921875" style="42" customWidth="1"/>
    <col min="3068" max="3068" width="8.86328125" style="42" customWidth="1"/>
    <col min="3069" max="3069" width="20.1328125" style="42" bestFit="1" customWidth="1"/>
    <col min="3070" max="3070" width="15.46484375" style="42" customWidth="1"/>
    <col min="3071" max="3071" width="11.796875" style="42" bestFit="1" customWidth="1"/>
    <col min="3072" max="3072" width="12.19921875" style="42" bestFit="1" customWidth="1"/>
    <col min="3073" max="3313" width="8.86328125" style="42"/>
    <col min="3314" max="3314" width="6.53125" style="42" customWidth="1"/>
    <col min="3315" max="3315" width="46" style="42" customWidth="1"/>
    <col min="3316" max="3316" width="15" style="42" customWidth="1"/>
    <col min="3317" max="3317" width="12.1328125" style="42" customWidth="1"/>
    <col min="3318" max="3318" width="11.86328125" style="42" customWidth="1"/>
    <col min="3319" max="3319" width="11.796875" style="42" customWidth="1"/>
    <col min="3320" max="3320" width="11.6640625" style="42" customWidth="1"/>
    <col min="3321" max="3321" width="10.46484375" style="42" customWidth="1"/>
    <col min="3322" max="3322" width="11.19921875" style="42" customWidth="1"/>
    <col min="3323" max="3323" width="10.19921875" style="42" customWidth="1"/>
    <col min="3324" max="3324" width="8.86328125" style="42" customWidth="1"/>
    <col min="3325" max="3325" width="20.1328125" style="42" bestFit="1" customWidth="1"/>
    <col min="3326" max="3326" width="15.46484375" style="42" customWidth="1"/>
    <col min="3327" max="3327" width="11.796875" style="42" bestFit="1" customWidth="1"/>
    <col min="3328" max="3328" width="12.19921875" style="42" bestFit="1" customWidth="1"/>
    <col min="3329" max="3569" width="8.86328125" style="42"/>
    <col min="3570" max="3570" width="6.53125" style="42" customWidth="1"/>
    <col min="3571" max="3571" width="46" style="42" customWidth="1"/>
    <col min="3572" max="3572" width="15" style="42" customWidth="1"/>
    <col min="3573" max="3573" width="12.1328125" style="42" customWidth="1"/>
    <col min="3574" max="3574" width="11.86328125" style="42" customWidth="1"/>
    <col min="3575" max="3575" width="11.796875" style="42" customWidth="1"/>
    <col min="3576" max="3576" width="11.6640625" style="42" customWidth="1"/>
    <col min="3577" max="3577" width="10.46484375" style="42" customWidth="1"/>
    <col min="3578" max="3578" width="11.19921875" style="42" customWidth="1"/>
    <col min="3579" max="3579" width="10.19921875" style="42" customWidth="1"/>
    <col min="3580" max="3580" width="8.86328125" style="42" customWidth="1"/>
    <col min="3581" max="3581" width="20.1328125" style="42" bestFit="1" customWidth="1"/>
    <col min="3582" max="3582" width="15.46484375" style="42" customWidth="1"/>
    <col min="3583" max="3583" width="11.796875" style="42" bestFit="1" customWidth="1"/>
    <col min="3584" max="3584" width="12.19921875" style="42" bestFit="1" customWidth="1"/>
    <col min="3585" max="3825" width="8.86328125" style="42"/>
    <col min="3826" max="3826" width="6.53125" style="42" customWidth="1"/>
    <col min="3827" max="3827" width="46" style="42" customWidth="1"/>
    <col min="3828" max="3828" width="15" style="42" customWidth="1"/>
    <col min="3829" max="3829" width="12.1328125" style="42" customWidth="1"/>
    <col min="3830" max="3830" width="11.86328125" style="42" customWidth="1"/>
    <col min="3831" max="3831" width="11.796875" style="42" customWidth="1"/>
    <col min="3832" max="3832" width="11.6640625" style="42" customWidth="1"/>
    <col min="3833" max="3833" width="10.46484375" style="42" customWidth="1"/>
    <col min="3834" max="3834" width="11.19921875" style="42" customWidth="1"/>
    <col min="3835" max="3835" width="10.19921875" style="42" customWidth="1"/>
    <col min="3836" max="3836" width="8.86328125" style="42" customWidth="1"/>
    <col min="3837" max="3837" width="20.1328125" style="42" bestFit="1" customWidth="1"/>
    <col min="3838" max="3838" width="15.46484375" style="42" customWidth="1"/>
    <col min="3839" max="3839" width="11.796875" style="42" bestFit="1" customWidth="1"/>
    <col min="3840" max="3840" width="12.19921875" style="42" bestFit="1" customWidth="1"/>
    <col min="3841" max="4081" width="8.86328125" style="42"/>
    <col min="4082" max="4082" width="6.53125" style="42" customWidth="1"/>
    <col min="4083" max="4083" width="46" style="42" customWidth="1"/>
    <col min="4084" max="4084" width="15" style="42" customWidth="1"/>
    <col min="4085" max="4085" width="12.1328125" style="42" customWidth="1"/>
    <col min="4086" max="4086" width="11.86328125" style="42" customWidth="1"/>
    <col min="4087" max="4087" width="11.796875" style="42" customWidth="1"/>
    <col min="4088" max="4088" width="11.6640625" style="42" customWidth="1"/>
    <col min="4089" max="4089" width="10.46484375" style="42" customWidth="1"/>
    <col min="4090" max="4090" width="11.19921875" style="42" customWidth="1"/>
    <col min="4091" max="4091" width="10.19921875" style="42" customWidth="1"/>
    <col min="4092" max="4092" width="8.86328125" style="42" customWidth="1"/>
    <col min="4093" max="4093" width="20.1328125" style="42" bestFit="1" customWidth="1"/>
    <col min="4094" max="4094" width="15.46484375" style="42" customWidth="1"/>
    <col min="4095" max="4095" width="11.796875" style="42" bestFit="1" customWidth="1"/>
    <col min="4096" max="4096" width="12.19921875" style="42" bestFit="1" customWidth="1"/>
    <col min="4097" max="4337" width="8.86328125" style="42"/>
    <col min="4338" max="4338" width="6.53125" style="42" customWidth="1"/>
    <col min="4339" max="4339" width="46" style="42" customWidth="1"/>
    <col min="4340" max="4340" width="15" style="42" customWidth="1"/>
    <col min="4341" max="4341" width="12.1328125" style="42" customWidth="1"/>
    <col min="4342" max="4342" width="11.86328125" style="42" customWidth="1"/>
    <col min="4343" max="4343" width="11.796875" style="42" customWidth="1"/>
    <col min="4344" max="4344" width="11.6640625" style="42" customWidth="1"/>
    <col min="4345" max="4345" width="10.46484375" style="42" customWidth="1"/>
    <col min="4346" max="4346" width="11.19921875" style="42" customWidth="1"/>
    <col min="4347" max="4347" width="10.19921875" style="42" customWidth="1"/>
    <col min="4348" max="4348" width="8.86328125" style="42" customWidth="1"/>
    <col min="4349" max="4349" width="20.1328125" style="42" bestFit="1" customWidth="1"/>
    <col min="4350" max="4350" width="15.46484375" style="42" customWidth="1"/>
    <col min="4351" max="4351" width="11.796875" style="42" bestFit="1" customWidth="1"/>
    <col min="4352" max="4352" width="12.19921875" style="42" bestFit="1" customWidth="1"/>
    <col min="4353" max="4593" width="8.86328125" style="42"/>
    <col min="4594" max="4594" width="6.53125" style="42" customWidth="1"/>
    <col min="4595" max="4595" width="46" style="42" customWidth="1"/>
    <col min="4596" max="4596" width="15" style="42" customWidth="1"/>
    <col min="4597" max="4597" width="12.1328125" style="42" customWidth="1"/>
    <col min="4598" max="4598" width="11.86328125" style="42" customWidth="1"/>
    <col min="4599" max="4599" width="11.796875" style="42" customWidth="1"/>
    <col min="4600" max="4600" width="11.6640625" style="42" customWidth="1"/>
    <col min="4601" max="4601" width="10.46484375" style="42" customWidth="1"/>
    <col min="4602" max="4602" width="11.19921875" style="42" customWidth="1"/>
    <col min="4603" max="4603" width="10.19921875" style="42" customWidth="1"/>
    <col min="4604" max="4604" width="8.86328125" style="42" customWidth="1"/>
    <col min="4605" max="4605" width="20.1328125" style="42" bestFit="1" customWidth="1"/>
    <col min="4606" max="4606" width="15.46484375" style="42" customWidth="1"/>
    <col min="4607" max="4607" width="11.796875" style="42" bestFit="1" customWidth="1"/>
    <col min="4608" max="4608" width="12.19921875" style="42" bestFit="1" customWidth="1"/>
    <col min="4609" max="4849" width="8.86328125" style="42"/>
    <col min="4850" max="4850" width="6.53125" style="42" customWidth="1"/>
    <col min="4851" max="4851" width="46" style="42" customWidth="1"/>
    <col min="4852" max="4852" width="15" style="42" customWidth="1"/>
    <col min="4853" max="4853" width="12.1328125" style="42" customWidth="1"/>
    <col min="4854" max="4854" width="11.86328125" style="42" customWidth="1"/>
    <col min="4855" max="4855" width="11.796875" style="42" customWidth="1"/>
    <col min="4856" max="4856" width="11.6640625" style="42" customWidth="1"/>
    <col min="4857" max="4857" width="10.46484375" style="42" customWidth="1"/>
    <col min="4858" max="4858" width="11.19921875" style="42" customWidth="1"/>
    <col min="4859" max="4859" width="10.19921875" style="42" customWidth="1"/>
    <col min="4860" max="4860" width="8.86328125" style="42" customWidth="1"/>
    <col min="4861" max="4861" width="20.1328125" style="42" bestFit="1" customWidth="1"/>
    <col min="4862" max="4862" width="15.46484375" style="42" customWidth="1"/>
    <col min="4863" max="4863" width="11.796875" style="42" bestFit="1" customWidth="1"/>
    <col min="4864" max="4864" width="12.19921875" style="42" bestFit="1" customWidth="1"/>
    <col min="4865" max="5105" width="8.86328125" style="42"/>
    <col min="5106" max="5106" width="6.53125" style="42" customWidth="1"/>
    <col min="5107" max="5107" width="46" style="42" customWidth="1"/>
    <col min="5108" max="5108" width="15" style="42" customWidth="1"/>
    <col min="5109" max="5109" width="12.1328125" style="42" customWidth="1"/>
    <col min="5110" max="5110" width="11.86328125" style="42" customWidth="1"/>
    <col min="5111" max="5111" width="11.796875" style="42" customWidth="1"/>
    <col min="5112" max="5112" width="11.6640625" style="42" customWidth="1"/>
    <col min="5113" max="5113" width="10.46484375" style="42" customWidth="1"/>
    <col min="5114" max="5114" width="11.19921875" style="42" customWidth="1"/>
    <col min="5115" max="5115" width="10.19921875" style="42" customWidth="1"/>
    <col min="5116" max="5116" width="8.86328125" style="42" customWidth="1"/>
    <col min="5117" max="5117" width="20.1328125" style="42" bestFit="1" customWidth="1"/>
    <col min="5118" max="5118" width="15.46484375" style="42" customWidth="1"/>
    <col min="5119" max="5119" width="11.796875" style="42" bestFit="1" customWidth="1"/>
    <col min="5120" max="5120" width="12.19921875" style="42" bestFit="1" customWidth="1"/>
    <col min="5121" max="5361" width="8.86328125" style="42"/>
    <col min="5362" max="5362" width="6.53125" style="42" customWidth="1"/>
    <col min="5363" max="5363" width="46" style="42" customWidth="1"/>
    <col min="5364" max="5364" width="15" style="42" customWidth="1"/>
    <col min="5365" max="5365" width="12.1328125" style="42" customWidth="1"/>
    <col min="5366" max="5366" width="11.86328125" style="42" customWidth="1"/>
    <col min="5367" max="5367" width="11.796875" style="42" customWidth="1"/>
    <col min="5368" max="5368" width="11.6640625" style="42" customWidth="1"/>
    <col min="5369" max="5369" width="10.46484375" style="42" customWidth="1"/>
    <col min="5370" max="5370" width="11.19921875" style="42" customWidth="1"/>
    <col min="5371" max="5371" width="10.19921875" style="42" customWidth="1"/>
    <col min="5372" max="5372" width="8.86328125" style="42" customWidth="1"/>
    <col min="5373" max="5373" width="20.1328125" style="42" bestFit="1" customWidth="1"/>
    <col min="5374" max="5374" width="15.46484375" style="42" customWidth="1"/>
    <col min="5375" max="5375" width="11.796875" style="42" bestFit="1" customWidth="1"/>
    <col min="5376" max="5376" width="12.19921875" style="42" bestFit="1" customWidth="1"/>
    <col min="5377" max="5617" width="8.86328125" style="42"/>
    <col min="5618" max="5618" width="6.53125" style="42" customWidth="1"/>
    <col min="5619" max="5619" width="46" style="42" customWidth="1"/>
    <col min="5620" max="5620" width="15" style="42" customWidth="1"/>
    <col min="5621" max="5621" width="12.1328125" style="42" customWidth="1"/>
    <col min="5622" max="5622" width="11.86328125" style="42" customWidth="1"/>
    <col min="5623" max="5623" width="11.796875" style="42" customWidth="1"/>
    <col min="5624" max="5624" width="11.6640625" style="42" customWidth="1"/>
    <col min="5625" max="5625" width="10.46484375" style="42" customWidth="1"/>
    <col min="5626" max="5626" width="11.19921875" style="42" customWidth="1"/>
    <col min="5627" max="5627" width="10.19921875" style="42" customWidth="1"/>
    <col min="5628" max="5628" width="8.86328125" style="42" customWidth="1"/>
    <col min="5629" max="5629" width="20.1328125" style="42" bestFit="1" customWidth="1"/>
    <col min="5630" max="5630" width="15.46484375" style="42" customWidth="1"/>
    <col min="5631" max="5631" width="11.796875" style="42" bestFit="1" customWidth="1"/>
    <col min="5632" max="5632" width="12.19921875" style="42" bestFit="1" customWidth="1"/>
    <col min="5633" max="5873" width="8.86328125" style="42"/>
    <col min="5874" max="5874" width="6.53125" style="42" customWidth="1"/>
    <col min="5875" max="5875" width="46" style="42" customWidth="1"/>
    <col min="5876" max="5876" width="15" style="42" customWidth="1"/>
    <col min="5877" max="5877" width="12.1328125" style="42" customWidth="1"/>
    <col min="5878" max="5878" width="11.86328125" style="42" customWidth="1"/>
    <col min="5879" max="5879" width="11.796875" style="42" customWidth="1"/>
    <col min="5880" max="5880" width="11.6640625" style="42" customWidth="1"/>
    <col min="5881" max="5881" width="10.46484375" style="42" customWidth="1"/>
    <col min="5882" max="5882" width="11.19921875" style="42" customWidth="1"/>
    <col min="5883" max="5883" width="10.19921875" style="42" customWidth="1"/>
    <col min="5884" max="5884" width="8.86328125" style="42" customWidth="1"/>
    <col min="5885" max="5885" width="20.1328125" style="42" bestFit="1" customWidth="1"/>
    <col min="5886" max="5886" width="15.46484375" style="42" customWidth="1"/>
    <col min="5887" max="5887" width="11.796875" style="42" bestFit="1" customWidth="1"/>
    <col min="5888" max="5888" width="12.19921875" style="42" bestFit="1" customWidth="1"/>
    <col min="5889" max="6129" width="8.86328125" style="42"/>
    <col min="6130" max="6130" width="6.53125" style="42" customWidth="1"/>
    <col min="6131" max="6131" width="46" style="42" customWidth="1"/>
    <col min="6132" max="6132" width="15" style="42" customWidth="1"/>
    <col min="6133" max="6133" width="12.1328125" style="42" customWidth="1"/>
    <col min="6134" max="6134" width="11.86328125" style="42" customWidth="1"/>
    <col min="6135" max="6135" width="11.796875" style="42" customWidth="1"/>
    <col min="6136" max="6136" width="11.6640625" style="42" customWidth="1"/>
    <col min="6137" max="6137" width="10.46484375" style="42" customWidth="1"/>
    <col min="6138" max="6138" width="11.19921875" style="42" customWidth="1"/>
    <col min="6139" max="6139" width="10.19921875" style="42" customWidth="1"/>
    <col min="6140" max="6140" width="8.86328125" style="42" customWidth="1"/>
    <col min="6141" max="6141" width="20.1328125" style="42" bestFit="1" customWidth="1"/>
    <col min="6142" max="6142" width="15.46484375" style="42" customWidth="1"/>
    <col min="6143" max="6143" width="11.796875" style="42" bestFit="1" customWidth="1"/>
    <col min="6144" max="6144" width="12.19921875" style="42" bestFit="1" customWidth="1"/>
    <col min="6145" max="6385" width="8.86328125" style="42"/>
    <col min="6386" max="6386" width="6.53125" style="42" customWidth="1"/>
    <col min="6387" max="6387" width="46" style="42" customWidth="1"/>
    <col min="6388" max="6388" width="15" style="42" customWidth="1"/>
    <col min="6389" max="6389" width="12.1328125" style="42" customWidth="1"/>
    <col min="6390" max="6390" width="11.86328125" style="42" customWidth="1"/>
    <col min="6391" max="6391" width="11.796875" style="42" customWidth="1"/>
    <col min="6392" max="6392" width="11.6640625" style="42" customWidth="1"/>
    <col min="6393" max="6393" width="10.46484375" style="42" customWidth="1"/>
    <col min="6394" max="6394" width="11.19921875" style="42" customWidth="1"/>
    <col min="6395" max="6395" width="10.19921875" style="42" customWidth="1"/>
    <col min="6396" max="6396" width="8.86328125" style="42" customWidth="1"/>
    <col min="6397" max="6397" width="20.1328125" style="42" bestFit="1" customWidth="1"/>
    <col min="6398" max="6398" width="15.46484375" style="42" customWidth="1"/>
    <col min="6399" max="6399" width="11.796875" style="42" bestFit="1" customWidth="1"/>
    <col min="6400" max="6400" width="12.19921875" style="42" bestFit="1" customWidth="1"/>
    <col min="6401" max="6641" width="8.86328125" style="42"/>
    <col min="6642" max="6642" width="6.53125" style="42" customWidth="1"/>
    <col min="6643" max="6643" width="46" style="42" customWidth="1"/>
    <col min="6644" max="6644" width="15" style="42" customWidth="1"/>
    <col min="6645" max="6645" width="12.1328125" style="42" customWidth="1"/>
    <col min="6646" max="6646" width="11.86328125" style="42" customWidth="1"/>
    <col min="6647" max="6647" width="11.796875" style="42" customWidth="1"/>
    <col min="6648" max="6648" width="11.6640625" style="42" customWidth="1"/>
    <col min="6649" max="6649" width="10.46484375" style="42" customWidth="1"/>
    <col min="6650" max="6650" width="11.19921875" style="42" customWidth="1"/>
    <col min="6651" max="6651" width="10.19921875" style="42" customWidth="1"/>
    <col min="6652" max="6652" width="8.86328125" style="42" customWidth="1"/>
    <col min="6653" max="6653" width="20.1328125" style="42" bestFit="1" customWidth="1"/>
    <col min="6654" max="6654" width="15.46484375" style="42" customWidth="1"/>
    <col min="6655" max="6655" width="11.796875" style="42" bestFit="1" customWidth="1"/>
    <col min="6656" max="6656" width="12.19921875" style="42" bestFit="1" customWidth="1"/>
    <col min="6657" max="6897" width="8.86328125" style="42"/>
    <col min="6898" max="6898" width="6.53125" style="42" customWidth="1"/>
    <col min="6899" max="6899" width="46" style="42" customWidth="1"/>
    <col min="6900" max="6900" width="15" style="42" customWidth="1"/>
    <col min="6901" max="6901" width="12.1328125" style="42" customWidth="1"/>
    <col min="6902" max="6902" width="11.86328125" style="42" customWidth="1"/>
    <col min="6903" max="6903" width="11.796875" style="42" customWidth="1"/>
    <col min="6904" max="6904" width="11.6640625" style="42" customWidth="1"/>
    <col min="6905" max="6905" width="10.46484375" style="42" customWidth="1"/>
    <col min="6906" max="6906" width="11.19921875" style="42" customWidth="1"/>
    <col min="6907" max="6907" width="10.19921875" style="42" customWidth="1"/>
    <col min="6908" max="6908" width="8.86328125" style="42" customWidth="1"/>
    <col min="6909" max="6909" width="20.1328125" style="42" bestFit="1" customWidth="1"/>
    <col min="6910" max="6910" width="15.46484375" style="42" customWidth="1"/>
    <col min="6911" max="6911" width="11.796875" style="42" bestFit="1" customWidth="1"/>
    <col min="6912" max="6912" width="12.19921875" style="42" bestFit="1" customWidth="1"/>
    <col min="6913" max="7153" width="8.86328125" style="42"/>
    <col min="7154" max="7154" width="6.53125" style="42" customWidth="1"/>
    <col min="7155" max="7155" width="46" style="42" customWidth="1"/>
    <col min="7156" max="7156" width="15" style="42" customWidth="1"/>
    <col min="7157" max="7157" width="12.1328125" style="42" customWidth="1"/>
    <col min="7158" max="7158" width="11.86328125" style="42" customWidth="1"/>
    <col min="7159" max="7159" width="11.796875" style="42" customWidth="1"/>
    <col min="7160" max="7160" width="11.6640625" style="42" customWidth="1"/>
    <col min="7161" max="7161" width="10.46484375" style="42" customWidth="1"/>
    <col min="7162" max="7162" width="11.19921875" style="42" customWidth="1"/>
    <col min="7163" max="7163" width="10.19921875" style="42" customWidth="1"/>
    <col min="7164" max="7164" width="8.86328125" style="42" customWidth="1"/>
    <col min="7165" max="7165" width="20.1328125" style="42" bestFit="1" customWidth="1"/>
    <col min="7166" max="7166" width="15.46484375" style="42" customWidth="1"/>
    <col min="7167" max="7167" width="11.796875" style="42" bestFit="1" customWidth="1"/>
    <col min="7168" max="7168" width="12.19921875" style="42" bestFit="1" customWidth="1"/>
    <col min="7169" max="7409" width="8.86328125" style="42"/>
    <col min="7410" max="7410" width="6.53125" style="42" customWidth="1"/>
    <col min="7411" max="7411" width="46" style="42" customWidth="1"/>
    <col min="7412" max="7412" width="15" style="42" customWidth="1"/>
    <col min="7413" max="7413" width="12.1328125" style="42" customWidth="1"/>
    <col min="7414" max="7414" width="11.86328125" style="42" customWidth="1"/>
    <col min="7415" max="7415" width="11.796875" style="42" customWidth="1"/>
    <col min="7416" max="7416" width="11.6640625" style="42" customWidth="1"/>
    <col min="7417" max="7417" width="10.46484375" style="42" customWidth="1"/>
    <col min="7418" max="7418" width="11.19921875" style="42" customWidth="1"/>
    <col min="7419" max="7419" width="10.19921875" style="42" customWidth="1"/>
    <col min="7420" max="7420" width="8.86328125" style="42" customWidth="1"/>
    <col min="7421" max="7421" width="20.1328125" style="42" bestFit="1" customWidth="1"/>
    <col min="7422" max="7422" width="15.46484375" style="42" customWidth="1"/>
    <col min="7423" max="7423" width="11.796875" style="42" bestFit="1" customWidth="1"/>
    <col min="7424" max="7424" width="12.19921875" style="42" bestFit="1" customWidth="1"/>
    <col min="7425" max="7665" width="8.86328125" style="42"/>
    <col min="7666" max="7666" width="6.53125" style="42" customWidth="1"/>
    <col min="7667" max="7667" width="46" style="42" customWidth="1"/>
    <col min="7668" max="7668" width="15" style="42" customWidth="1"/>
    <col min="7669" max="7669" width="12.1328125" style="42" customWidth="1"/>
    <col min="7670" max="7670" width="11.86328125" style="42" customWidth="1"/>
    <col min="7671" max="7671" width="11.796875" style="42" customWidth="1"/>
    <col min="7672" max="7672" width="11.6640625" style="42" customWidth="1"/>
    <col min="7673" max="7673" width="10.46484375" style="42" customWidth="1"/>
    <col min="7674" max="7674" width="11.19921875" style="42" customWidth="1"/>
    <col min="7675" max="7675" width="10.19921875" style="42" customWidth="1"/>
    <col min="7676" max="7676" width="8.86328125" style="42" customWidth="1"/>
    <col min="7677" max="7677" width="20.1328125" style="42" bestFit="1" customWidth="1"/>
    <col min="7678" max="7678" width="15.46484375" style="42" customWidth="1"/>
    <col min="7679" max="7679" width="11.796875" style="42" bestFit="1" customWidth="1"/>
    <col min="7680" max="7680" width="12.19921875" style="42" bestFit="1" customWidth="1"/>
    <col min="7681" max="7921" width="8.86328125" style="42"/>
    <col min="7922" max="7922" width="6.53125" style="42" customWidth="1"/>
    <col min="7923" max="7923" width="46" style="42" customWidth="1"/>
    <col min="7924" max="7924" width="15" style="42" customWidth="1"/>
    <col min="7925" max="7925" width="12.1328125" style="42" customWidth="1"/>
    <col min="7926" max="7926" width="11.86328125" style="42" customWidth="1"/>
    <col min="7927" max="7927" width="11.796875" style="42" customWidth="1"/>
    <col min="7928" max="7928" width="11.6640625" style="42" customWidth="1"/>
    <col min="7929" max="7929" width="10.46484375" style="42" customWidth="1"/>
    <col min="7930" max="7930" width="11.19921875" style="42" customWidth="1"/>
    <col min="7931" max="7931" width="10.19921875" style="42" customWidth="1"/>
    <col min="7932" max="7932" width="8.86328125" style="42" customWidth="1"/>
    <col min="7933" max="7933" width="20.1328125" style="42" bestFit="1" customWidth="1"/>
    <col min="7934" max="7934" width="15.46484375" style="42" customWidth="1"/>
    <col min="7935" max="7935" width="11.796875" style="42" bestFit="1" customWidth="1"/>
    <col min="7936" max="7936" width="12.19921875" style="42" bestFit="1" customWidth="1"/>
    <col min="7937" max="8177" width="8.86328125" style="42"/>
    <col min="8178" max="8178" width="6.53125" style="42" customWidth="1"/>
    <col min="8179" max="8179" width="46" style="42" customWidth="1"/>
    <col min="8180" max="8180" width="15" style="42" customWidth="1"/>
    <col min="8181" max="8181" width="12.1328125" style="42" customWidth="1"/>
    <col min="8182" max="8182" width="11.86328125" style="42" customWidth="1"/>
    <col min="8183" max="8183" width="11.796875" style="42" customWidth="1"/>
    <col min="8184" max="8184" width="11.6640625" style="42" customWidth="1"/>
    <col min="8185" max="8185" width="10.46484375" style="42" customWidth="1"/>
    <col min="8186" max="8186" width="11.19921875" style="42" customWidth="1"/>
    <col min="8187" max="8187" width="10.19921875" style="42" customWidth="1"/>
    <col min="8188" max="8188" width="8.86328125" style="42" customWidth="1"/>
    <col min="8189" max="8189" width="20.1328125" style="42" bestFit="1" customWidth="1"/>
    <col min="8190" max="8190" width="15.46484375" style="42" customWidth="1"/>
    <col min="8191" max="8191" width="11.796875" style="42" bestFit="1" customWidth="1"/>
    <col min="8192" max="8192" width="12.19921875" style="42" bestFit="1" customWidth="1"/>
    <col min="8193" max="8433" width="8.86328125" style="42"/>
    <col min="8434" max="8434" width="6.53125" style="42" customWidth="1"/>
    <col min="8435" max="8435" width="46" style="42" customWidth="1"/>
    <col min="8436" max="8436" width="15" style="42" customWidth="1"/>
    <col min="8437" max="8437" width="12.1328125" style="42" customWidth="1"/>
    <col min="8438" max="8438" width="11.86328125" style="42" customWidth="1"/>
    <col min="8439" max="8439" width="11.796875" style="42" customWidth="1"/>
    <col min="8440" max="8440" width="11.6640625" style="42" customWidth="1"/>
    <col min="8441" max="8441" width="10.46484375" style="42" customWidth="1"/>
    <col min="8442" max="8442" width="11.19921875" style="42" customWidth="1"/>
    <col min="8443" max="8443" width="10.19921875" style="42" customWidth="1"/>
    <col min="8444" max="8444" width="8.86328125" style="42" customWidth="1"/>
    <col min="8445" max="8445" width="20.1328125" style="42" bestFit="1" customWidth="1"/>
    <col min="8446" max="8446" width="15.46484375" style="42" customWidth="1"/>
    <col min="8447" max="8447" width="11.796875" style="42" bestFit="1" customWidth="1"/>
    <col min="8448" max="8448" width="12.19921875" style="42" bestFit="1" customWidth="1"/>
    <col min="8449" max="8689" width="8.86328125" style="42"/>
    <col min="8690" max="8690" width="6.53125" style="42" customWidth="1"/>
    <col min="8691" max="8691" width="46" style="42" customWidth="1"/>
    <col min="8692" max="8692" width="15" style="42" customWidth="1"/>
    <col min="8693" max="8693" width="12.1328125" style="42" customWidth="1"/>
    <col min="8694" max="8694" width="11.86328125" style="42" customWidth="1"/>
    <col min="8695" max="8695" width="11.796875" style="42" customWidth="1"/>
    <col min="8696" max="8696" width="11.6640625" style="42" customWidth="1"/>
    <col min="8697" max="8697" width="10.46484375" style="42" customWidth="1"/>
    <col min="8698" max="8698" width="11.19921875" style="42" customWidth="1"/>
    <col min="8699" max="8699" width="10.19921875" style="42" customWidth="1"/>
    <col min="8700" max="8700" width="8.86328125" style="42" customWidth="1"/>
    <col min="8701" max="8701" width="20.1328125" style="42" bestFit="1" customWidth="1"/>
    <col min="8702" max="8702" width="15.46484375" style="42" customWidth="1"/>
    <col min="8703" max="8703" width="11.796875" style="42" bestFit="1" customWidth="1"/>
    <col min="8704" max="8704" width="12.19921875" style="42" bestFit="1" customWidth="1"/>
    <col min="8705" max="8945" width="8.86328125" style="42"/>
    <col min="8946" max="8946" width="6.53125" style="42" customWidth="1"/>
    <col min="8947" max="8947" width="46" style="42" customWidth="1"/>
    <col min="8948" max="8948" width="15" style="42" customWidth="1"/>
    <col min="8949" max="8949" width="12.1328125" style="42" customWidth="1"/>
    <col min="8950" max="8950" width="11.86328125" style="42" customWidth="1"/>
    <col min="8951" max="8951" width="11.796875" style="42" customWidth="1"/>
    <col min="8952" max="8952" width="11.6640625" style="42" customWidth="1"/>
    <col min="8953" max="8953" width="10.46484375" style="42" customWidth="1"/>
    <col min="8954" max="8954" width="11.19921875" style="42" customWidth="1"/>
    <col min="8955" max="8955" width="10.19921875" style="42" customWidth="1"/>
    <col min="8956" max="8956" width="8.86328125" style="42" customWidth="1"/>
    <col min="8957" max="8957" width="20.1328125" style="42" bestFit="1" customWidth="1"/>
    <col min="8958" max="8958" width="15.46484375" style="42" customWidth="1"/>
    <col min="8959" max="8959" width="11.796875" style="42" bestFit="1" customWidth="1"/>
    <col min="8960" max="8960" width="12.19921875" style="42" bestFit="1" customWidth="1"/>
    <col min="8961" max="9201" width="8.86328125" style="42"/>
    <col min="9202" max="9202" width="6.53125" style="42" customWidth="1"/>
    <col min="9203" max="9203" width="46" style="42" customWidth="1"/>
    <col min="9204" max="9204" width="15" style="42" customWidth="1"/>
    <col min="9205" max="9205" width="12.1328125" style="42" customWidth="1"/>
    <col min="9206" max="9206" width="11.86328125" style="42" customWidth="1"/>
    <col min="9207" max="9207" width="11.796875" style="42" customWidth="1"/>
    <col min="9208" max="9208" width="11.6640625" style="42" customWidth="1"/>
    <col min="9209" max="9209" width="10.46484375" style="42" customWidth="1"/>
    <col min="9210" max="9210" width="11.19921875" style="42" customWidth="1"/>
    <col min="9211" max="9211" width="10.19921875" style="42" customWidth="1"/>
    <col min="9212" max="9212" width="8.86328125" style="42" customWidth="1"/>
    <col min="9213" max="9213" width="20.1328125" style="42" bestFit="1" customWidth="1"/>
    <col min="9214" max="9214" width="15.46484375" style="42" customWidth="1"/>
    <col min="9215" max="9215" width="11.796875" style="42" bestFit="1" customWidth="1"/>
    <col min="9216" max="9216" width="12.19921875" style="42" bestFit="1" customWidth="1"/>
    <col min="9217" max="9457" width="8.86328125" style="42"/>
    <col min="9458" max="9458" width="6.53125" style="42" customWidth="1"/>
    <col min="9459" max="9459" width="46" style="42" customWidth="1"/>
    <col min="9460" max="9460" width="15" style="42" customWidth="1"/>
    <col min="9461" max="9461" width="12.1328125" style="42" customWidth="1"/>
    <col min="9462" max="9462" width="11.86328125" style="42" customWidth="1"/>
    <col min="9463" max="9463" width="11.796875" style="42" customWidth="1"/>
    <col min="9464" max="9464" width="11.6640625" style="42" customWidth="1"/>
    <col min="9465" max="9465" width="10.46484375" style="42" customWidth="1"/>
    <col min="9466" max="9466" width="11.19921875" style="42" customWidth="1"/>
    <col min="9467" max="9467" width="10.19921875" style="42" customWidth="1"/>
    <col min="9468" max="9468" width="8.86328125" style="42" customWidth="1"/>
    <col min="9469" max="9469" width="20.1328125" style="42" bestFit="1" customWidth="1"/>
    <col min="9470" max="9470" width="15.46484375" style="42" customWidth="1"/>
    <col min="9471" max="9471" width="11.796875" style="42" bestFit="1" customWidth="1"/>
    <col min="9472" max="9472" width="12.19921875" style="42" bestFit="1" customWidth="1"/>
    <col min="9473" max="9713" width="8.86328125" style="42"/>
    <col min="9714" max="9714" width="6.53125" style="42" customWidth="1"/>
    <col min="9715" max="9715" width="46" style="42" customWidth="1"/>
    <col min="9716" max="9716" width="15" style="42" customWidth="1"/>
    <col min="9717" max="9717" width="12.1328125" style="42" customWidth="1"/>
    <col min="9718" max="9718" width="11.86328125" style="42" customWidth="1"/>
    <col min="9719" max="9719" width="11.796875" style="42" customWidth="1"/>
    <col min="9720" max="9720" width="11.6640625" style="42" customWidth="1"/>
    <col min="9721" max="9721" width="10.46484375" style="42" customWidth="1"/>
    <col min="9722" max="9722" width="11.19921875" style="42" customWidth="1"/>
    <col min="9723" max="9723" width="10.19921875" style="42" customWidth="1"/>
    <col min="9724" max="9724" width="8.86328125" style="42" customWidth="1"/>
    <col min="9725" max="9725" width="20.1328125" style="42" bestFit="1" customWidth="1"/>
    <col min="9726" max="9726" width="15.46484375" style="42" customWidth="1"/>
    <col min="9727" max="9727" width="11.796875" style="42" bestFit="1" customWidth="1"/>
    <col min="9728" max="9728" width="12.19921875" style="42" bestFit="1" customWidth="1"/>
    <col min="9729" max="9969" width="8.86328125" style="42"/>
    <col min="9970" max="9970" width="6.53125" style="42" customWidth="1"/>
    <col min="9971" max="9971" width="46" style="42" customWidth="1"/>
    <col min="9972" max="9972" width="15" style="42" customWidth="1"/>
    <col min="9973" max="9973" width="12.1328125" style="42" customWidth="1"/>
    <col min="9974" max="9974" width="11.86328125" style="42" customWidth="1"/>
    <col min="9975" max="9975" width="11.796875" style="42" customWidth="1"/>
    <col min="9976" max="9976" width="11.6640625" style="42" customWidth="1"/>
    <col min="9977" max="9977" width="10.46484375" style="42" customWidth="1"/>
    <col min="9978" max="9978" width="11.19921875" style="42" customWidth="1"/>
    <col min="9979" max="9979" width="10.19921875" style="42" customWidth="1"/>
    <col min="9980" max="9980" width="8.86328125" style="42" customWidth="1"/>
    <col min="9981" max="9981" width="20.1328125" style="42" bestFit="1" customWidth="1"/>
    <col min="9982" max="9982" width="15.46484375" style="42" customWidth="1"/>
    <col min="9983" max="9983" width="11.796875" style="42" bestFit="1" customWidth="1"/>
    <col min="9984" max="9984" width="12.19921875" style="42" bestFit="1" customWidth="1"/>
    <col min="9985" max="10225" width="8.86328125" style="42"/>
    <col min="10226" max="10226" width="6.53125" style="42" customWidth="1"/>
    <col min="10227" max="10227" width="46" style="42" customWidth="1"/>
    <col min="10228" max="10228" width="15" style="42" customWidth="1"/>
    <col min="10229" max="10229" width="12.1328125" style="42" customWidth="1"/>
    <col min="10230" max="10230" width="11.86328125" style="42" customWidth="1"/>
    <col min="10231" max="10231" width="11.796875" style="42" customWidth="1"/>
    <col min="10232" max="10232" width="11.6640625" style="42" customWidth="1"/>
    <col min="10233" max="10233" width="10.46484375" style="42" customWidth="1"/>
    <col min="10234" max="10234" width="11.19921875" style="42" customWidth="1"/>
    <col min="10235" max="10235" width="10.19921875" style="42" customWidth="1"/>
    <col min="10236" max="10236" width="8.86328125" style="42" customWidth="1"/>
    <col min="10237" max="10237" width="20.1328125" style="42" bestFit="1" customWidth="1"/>
    <col min="10238" max="10238" width="15.46484375" style="42" customWidth="1"/>
    <col min="10239" max="10239" width="11.796875" style="42" bestFit="1" customWidth="1"/>
    <col min="10240" max="10240" width="12.19921875" style="42" bestFit="1" customWidth="1"/>
    <col min="10241" max="10481" width="8.86328125" style="42"/>
    <col min="10482" max="10482" width="6.53125" style="42" customWidth="1"/>
    <col min="10483" max="10483" width="46" style="42" customWidth="1"/>
    <col min="10484" max="10484" width="15" style="42" customWidth="1"/>
    <col min="10485" max="10485" width="12.1328125" style="42" customWidth="1"/>
    <col min="10486" max="10486" width="11.86328125" style="42" customWidth="1"/>
    <col min="10487" max="10487" width="11.796875" style="42" customWidth="1"/>
    <col min="10488" max="10488" width="11.6640625" style="42" customWidth="1"/>
    <col min="10489" max="10489" width="10.46484375" style="42" customWidth="1"/>
    <col min="10490" max="10490" width="11.19921875" style="42" customWidth="1"/>
    <col min="10491" max="10491" width="10.19921875" style="42" customWidth="1"/>
    <col min="10492" max="10492" width="8.86328125" style="42" customWidth="1"/>
    <col min="10493" max="10493" width="20.1328125" style="42" bestFit="1" customWidth="1"/>
    <col min="10494" max="10494" width="15.46484375" style="42" customWidth="1"/>
    <col min="10495" max="10495" width="11.796875" style="42" bestFit="1" customWidth="1"/>
    <col min="10496" max="10496" width="12.19921875" style="42" bestFit="1" customWidth="1"/>
    <col min="10497" max="10737" width="8.86328125" style="42"/>
    <col min="10738" max="10738" width="6.53125" style="42" customWidth="1"/>
    <col min="10739" max="10739" width="46" style="42" customWidth="1"/>
    <col min="10740" max="10740" width="15" style="42" customWidth="1"/>
    <col min="10741" max="10741" width="12.1328125" style="42" customWidth="1"/>
    <col min="10742" max="10742" width="11.86328125" style="42" customWidth="1"/>
    <col min="10743" max="10743" width="11.796875" style="42" customWidth="1"/>
    <col min="10744" max="10744" width="11.6640625" style="42" customWidth="1"/>
    <col min="10745" max="10745" width="10.46484375" style="42" customWidth="1"/>
    <col min="10746" max="10746" width="11.19921875" style="42" customWidth="1"/>
    <col min="10747" max="10747" width="10.19921875" style="42" customWidth="1"/>
    <col min="10748" max="10748" width="8.86328125" style="42" customWidth="1"/>
    <col min="10749" max="10749" width="20.1328125" style="42" bestFit="1" customWidth="1"/>
    <col min="10750" max="10750" width="15.46484375" style="42" customWidth="1"/>
    <col min="10751" max="10751" width="11.796875" style="42" bestFit="1" customWidth="1"/>
    <col min="10752" max="10752" width="12.19921875" style="42" bestFit="1" customWidth="1"/>
    <col min="10753" max="10993" width="8.86328125" style="42"/>
    <col min="10994" max="10994" width="6.53125" style="42" customWidth="1"/>
    <col min="10995" max="10995" width="46" style="42" customWidth="1"/>
    <col min="10996" max="10996" width="15" style="42" customWidth="1"/>
    <col min="10997" max="10997" width="12.1328125" style="42" customWidth="1"/>
    <col min="10998" max="10998" width="11.86328125" style="42" customWidth="1"/>
    <col min="10999" max="10999" width="11.796875" style="42" customWidth="1"/>
    <col min="11000" max="11000" width="11.6640625" style="42" customWidth="1"/>
    <col min="11001" max="11001" width="10.46484375" style="42" customWidth="1"/>
    <col min="11002" max="11002" width="11.19921875" style="42" customWidth="1"/>
    <col min="11003" max="11003" width="10.19921875" style="42" customWidth="1"/>
    <col min="11004" max="11004" width="8.86328125" style="42" customWidth="1"/>
    <col min="11005" max="11005" width="20.1328125" style="42" bestFit="1" customWidth="1"/>
    <col min="11006" max="11006" width="15.46484375" style="42" customWidth="1"/>
    <col min="11007" max="11007" width="11.796875" style="42" bestFit="1" customWidth="1"/>
    <col min="11008" max="11008" width="12.19921875" style="42" bestFit="1" customWidth="1"/>
    <col min="11009" max="11249" width="8.86328125" style="42"/>
    <col min="11250" max="11250" width="6.53125" style="42" customWidth="1"/>
    <col min="11251" max="11251" width="46" style="42" customWidth="1"/>
    <col min="11252" max="11252" width="15" style="42" customWidth="1"/>
    <col min="11253" max="11253" width="12.1328125" style="42" customWidth="1"/>
    <col min="11254" max="11254" width="11.86328125" style="42" customWidth="1"/>
    <col min="11255" max="11255" width="11.796875" style="42" customWidth="1"/>
    <col min="11256" max="11256" width="11.6640625" style="42" customWidth="1"/>
    <col min="11257" max="11257" width="10.46484375" style="42" customWidth="1"/>
    <col min="11258" max="11258" width="11.19921875" style="42" customWidth="1"/>
    <col min="11259" max="11259" width="10.19921875" style="42" customWidth="1"/>
    <col min="11260" max="11260" width="8.86328125" style="42" customWidth="1"/>
    <col min="11261" max="11261" width="20.1328125" style="42" bestFit="1" customWidth="1"/>
    <col min="11262" max="11262" width="15.46484375" style="42" customWidth="1"/>
    <col min="11263" max="11263" width="11.796875" style="42" bestFit="1" customWidth="1"/>
    <col min="11264" max="11264" width="12.19921875" style="42" bestFit="1" customWidth="1"/>
    <col min="11265" max="11505" width="8.86328125" style="42"/>
    <col min="11506" max="11506" width="6.53125" style="42" customWidth="1"/>
    <col min="11507" max="11507" width="46" style="42" customWidth="1"/>
    <col min="11508" max="11508" width="15" style="42" customWidth="1"/>
    <col min="11509" max="11509" width="12.1328125" style="42" customWidth="1"/>
    <col min="11510" max="11510" width="11.86328125" style="42" customWidth="1"/>
    <col min="11511" max="11511" width="11.796875" style="42" customWidth="1"/>
    <col min="11512" max="11512" width="11.6640625" style="42" customWidth="1"/>
    <col min="11513" max="11513" width="10.46484375" style="42" customWidth="1"/>
    <col min="11514" max="11514" width="11.19921875" style="42" customWidth="1"/>
    <col min="11515" max="11515" width="10.19921875" style="42" customWidth="1"/>
    <col min="11516" max="11516" width="8.86328125" style="42" customWidth="1"/>
    <col min="11517" max="11517" width="20.1328125" style="42" bestFit="1" customWidth="1"/>
    <col min="11518" max="11518" width="15.46484375" style="42" customWidth="1"/>
    <col min="11519" max="11519" width="11.796875" style="42" bestFit="1" customWidth="1"/>
    <col min="11520" max="11520" width="12.19921875" style="42" bestFit="1" customWidth="1"/>
    <col min="11521" max="11761" width="8.86328125" style="42"/>
    <col min="11762" max="11762" width="6.53125" style="42" customWidth="1"/>
    <col min="11763" max="11763" width="46" style="42" customWidth="1"/>
    <col min="11764" max="11764" width="15" style="42" customWidth="1"/>
    <col min="11765" max="11765" width="12.1328125" style="42" customWidth="1"/>
    <col min="11766" max="11766" width="11.86328125" style="42" customWidth="1"/>
    <col min="11767" max="11767" width="11.796875" style="42" customWidth="1"/>
    <col min="11768" max="11768" width="11.6640625" style="42" customWidth="1"/>
    <col min="11769" max="11769" width="10.46484375" style="42" customWidth="1"/>
    <col min="11770" max="11770" width="11.19921875" style="42" customWidth="1"/>
    <col min="11771" max="11771" width="10.19921875" style="42" customWidth="1"/>
    <col min="11772" max="11772" width="8.86328125" style="42" customWidth="1"/>
    <col min="11773" max="11773" width="20.1328125" style="42" bestFit="1" customWidth="1"/>
    <col min="11774" max="11774" width="15.46484375" style="42" customWidth="1"/>
    <col min="11775" max="11775" width="11.796875" style="42" bestFit="1" customWidth="1"/>
    <col min="11776" max="11776" width="12.19921875" style="42" bestFit="1" customWidth="1"/>
    <col min="11777" max="12017" width="8.86328125" style="42"/>
    <col min="12018" max="12018" width="6.53125" style="42" customWidth="1"/>
    <col min="12019" max="12019" width="46" style="42" customWidth="1"/>
    <col min="12020" max="12020" width="15" style="42" customWidth="1"/>
    <col min="12021" max="12021" width="12.1328125" style="42" customWidth="1"/>
    <col min="12022" max="12022" width="11.86328125" style="42" customWidth="1"/>
    <col min="12023" max="12023" width="11.796875" style="42" customWidth="1"/>
    <col min="12024" max="12024" width="11.6640625" style="42" customWidth="1"/>
    <col min="12025" max="12025" width="10.46484375" style="42" customWidth="1"/>
    <col min="12026" max="12026" width="11.19921875" style="42" customWidth="1"/>
    <col min="12027" max="12027" width="10.19921875" style="42" customWidth="1"/>
    <col min="12028" max="12028" width="8.86328125" style="42" customWidth="1"/>
    <col min="12029" max="12029" width="20.1328125" style="42" bestFit="1" customWidth="1"/>
    <col min="12030" max="12030" width="15.46484375" style="42" customWidth="1"/>
    <col min="12031" max="12031" width="11.796875" style="42" bestFit="1" customWidth="1"/>
    <col min="12032" max="12032" width="12.19921875" style="42" bestFit="1" customWidth="1"/>
    <col min="12033" max="12273" width="8.86328125" style="42"/>
    <col min="12274" max="12274" width="6.53125" style="42" customWidth="1"/>
    <col min="12275" max="12275" width="46" style="42" customWidth="1"/>
    <col min="12276" max="12276" width="15" style="42" customWidth="1"/>
    <col min="12277" max="12277" width="12.1328125" style="42" customWidth="1"/>
    <col min="12278" max="12278" width="11.86328125" style="42" customWidth="1"/>
    <col min="12279" max="12279" width="11.796875" style="42" customWidth="1"/>
    <col min="12280" max="12280" width="11.6640625" style="42" customWidth="1"/>
    <col min="12281" max="12281" width="10.46484375" style="42" customWidth="1"/>
    <col min="12282" max="12282" width="11.19921875" style="42" customWidth="1"/>
    <col min="12283" max="12283" width="10.19921875" style="42" customWidth="1"/>
    <col min="12284" max="12284" width="8.86328125" style="42" customWidth="1"/>
    <col min="12285" max="12285" width="20.1328125" style="42" bestFit="1" customWidth="1"/>
    <col min="12286" max="12286" width="15.46484375" style="42" customWidth="1"/>
    <col min="12287" max="12287" width="11.796875" style="42" bestFit="1" customWidth="1"/>
    <col min="12288" max="12288" width="12.19921875" style="42" bestFit="1" customWidth="1"/>
    <col min="12289" max="12529" width="8.86328125" style="42"/>
    <col min="12530" max="12530" width="6.53125" style="42" customWidth="1"/>
    <col min="12531" max="12531" width="46" style="42" customWidth="1"/>
    <col min="12532" max="12532" width="15" style="42" customWidth="1"/>
    <col min="12533" max="12533" width="12.1328125" style="42" customWidth="1"/>
    <col min="12534" max="12534" width="11.86328125" style="42" customWidth="1"/>
    <col min="12535" max="12535" width="11.796875" style="42" customWidth="1"/>
    <col min="12536" max="12536" width="11.6640625" style="42" customWidth="1"/>
    <col min="12537" max="12537" width="10.46484375" style="42" customWidth="1"/>
    <col min="12538" max="12538" width="11.19921875" style="42" customWidth="1"/>
    <col min="12539" max="12539" width="10.19921875" style="42" customWidth="1"/>
    <col min="12540" max="12540" width="8.86328125" style="42" customWidth="1"/>
    <col min="12541" max="12541" width="20.1328125" style="42" bestFit="1" customWidth="1"/>
    <col min="12542" max="12542" width="15.46484375" style="42" customWidth="1"/>
    <col min="12543" max="12543" width="11.796875" style="42" bestFit="1" customWidth="1"/>
    <col min="12544" max="12544" width="12.19921875" style="42" bestFit="1" customWidth="1"/>
    <col min="12545" max="12785" width="8.86328125" style="42"/>
    <col min="12786" max="12786" width="6.53125" style="42" customWidth="1"/>
    <col min="12787" max="12787" width="46" style="42" customWidth="1"/>
    <col min="12788" max="12788" width="15" style="42" customWidth="1"/>
    <col min="12789" max="12789" width="12.1328125" style="42" customWidth="1"/>
    <col min="12790" max="12790" width="11.86328125" style="42" customWidth="1"/>
    <col min="12791" max="12791" width="11.796875" style="42" customWidth="1"/>
    <col min="12792" max="12792" width="11.6640625" style="42" customWidth="1"/>
    <col min="12793" max="12793" width="10.46484375" style="42" customWidth="1"/>
    <col min="12794" max="12794" width="11.19921875" style="42" customWidth="1"/>
    <col min="12795" max="12795" width="10.19921875" style="42" customWidth="1"/>
    <col min="12796" max="12796" width="8.86328125" style="42" customWidth="1"/>
    <col min="12797" max="12797" width="20.1328125" style="42" bestFit="1" customWidth="1"/>
    <col min="12798" max="12798" width="15.46484375" style="42" customWidth="1"/>
    <col min="12799" max="12799" width="11.796875" style="42" bestFit="1" customWidth="1"/>
    <col min="12800" max="12800" width="12.19921875" style="42" bestFit="1" customWidth="1"/>
    <col min="12801" max="13041" width="8.86328125" style="42"/>
    <col min="13042" max="13042" width="6.53125" style="42" customWidth="1"/>
    <col min="13043" max="13043" width="46" style="42" customWidth="1"/>
    <col min="13044" max="13044" width="15" style="42" customWidth="1"/>
    <col min="13045" max="13045" width="12.1328125" style="42" customWidth="1"/>
    <col min="13046" max="13046" width="11.86328125" style="42" customWidth="1"/>
    <col min="13047" max="13047" width="11.796875" style="42" customWidth="1"/>
    <col min="13048" max="13048" width="11.6640625" style="42" customWidth="1"/>
    <col min="13049" max="13049" width="10.46484375" style="42" customWidth="1"/>
    <col min="13050" max="13050" width="11.19921875" style="42" customWidth="1"/>
    <col min="13051" max="13051" width="10.19921875" style="42" customWidth="1"/>
    <col min="13052" max="13052" width="8.86328125" style="42" customWidth="1"/>
    <col min="13053" max="13053" width="20.1328125" style="42" bestFit="1" customWidth="1"/>
    <col min="13054" max="13054" width="15.46484375" style="42" customWidth="1"/>
    <col min="13055" max="13055" width="11.796875" style="42" bestFit="1" customWidth="1"/>
    <col min="13056" max="13056" width="12.19921875" style="42" bestFit="1" customWidth="1"/>
    <col min="13057" max="13297" width="8.86328125" style="42"/>
    <col min="13298" max="13298" width="6.53125" style="42" customWidth="1"/>
    <col min="13299" max="13299" width="46" style="42" customWidth="1"/>
    <col min="13300" max="13300" width="15" style="42" customWidth="1"/>
    <col min="13301" max="13301" width="12.1328125" style="42" customWidth="1"/>
    <col min="13302" max="13302" width="11.86328125" style="42" customWidth="1"/>
    <col min="13303" max="13303" width="11.796875" style="42" customWidth="1"/>
    <col min="13304" max="13304" width="11.6640625" style="42" customWidth="1"/>
    <col min="13305" max="13305" width="10.46484375" style="42" customWidth="1"/>
    <col min="13306" max="13306" width="11.19921875" style="42" customWidth="1"/>
    <col min="13307" max="13307" width="10.19921875" style="42" customWidth="1"/>
    <col min="13308" max="13308" width="8.86328125" style="42" customWidth="1"/>
    <col min="13309" max="13309" width="20.1328125" style="42" bestFit="1" customWidth="1"/>
    <col min="13310" max="13310" width="15.46484375" style="42" customWidth="1"/>
    <col min="13311" max="13311" width="11.796875" style="42" bestFit="1" customWidth="1"/>
    <col min="13312" max="13312" width="12.19921875" style="42" bestFit="1" customWidth="1"/>
    <col min="13313" max="13553" width="8.86328125" style="42"/>
    <col min="13554" max="13554" width="6.53125" style="42" customWidth="1"/>
    <col min="13555" max="13555" width="46" style="42" customWidth="1"/>
    <col min="13556" max="13556" width="15" style="42" customWidth="1"/>
    <col min="13557" max="13557" width="12.1328125" style="42" customWidth="1"/>
    <col min="13558" max="13558" width="11.86328125" style="42" customWidth="1"/>
    <col min="13559" max="13559" width="11.796875" style="42" customWidth="1"/>
    <col min="13560" max="13560" width="11.6640625" style="42" customWidth="1"/>
    <col min="13561" max="13561" width="10.46484375" style="42" customWidth="1"/>
    <col min="13562" max="13562" width="11.19921875" style="42" customWidth="1"/>
    <col min="13563" max="13563" width="10.19921875" style="42" customWidth="1"/>
    <col min="13564" max="13564" width="8.86328125" style="42" customWidth="1"/>
    <col min="13565" max="13565" width="20.1328125" style="42" bestFit="1" customWidth="1"/>
    <col min="13566" max="13566" width="15.46484375" style="42" customWidth="1"/>
    <col min="13567" max="13567" width="11.796875" style="42" bestFit="1" customWidth="1"/>
    <col min="13568" max="13568" width="12.19921875" style="42" bestFit="1" customWidth="1"/>
    <col min="13569" max="13809" width="8.86328125" style="42"/>
    <col min="13810" max="13810" width="6.53125" style="42" customWidth="1"/>
    <col min="13811" max="13811" width="46" style="42" customWidth="1"/>
    <col min="13812" max="13812" width="15" style="42" customWidth="1"/>
    <col min="13813" max="13813" width="12.1328125" style="42" customWidth="1"/>
    <col min="13814" max="13814" width="11.86328125" style="42" customWidth="1"/>
    <col min="13815" max="13815" width="11.796875" style="42" customWidth="1"/>
    <col min="13816" max="13816" width="11.6640625" style="42" customWidth="1"/>
    <col min="13817" max="13817" width="10.46484375" style="42" customWidth="1"/>
    <col min="13818" max="13818" width="11.19921875" style="42" customWidth="1"/>
    <col min="13819" max="13819" width="10.19921875" style="42" customWidth="1"/>
    <col min="13820" max="13820" width="8.86328125" style="42" customWidth="1"/>
    <col min="13821" max="13821" width="20.1328125" style="42" bestFit="1" customWidth="1"/>
    <col min="13822" max="13822" width="15.46484375" style="42" customWidth="1"/>
    <col min="13823" max="13823" width="11.796875" style="42" bestFit="1" customWidth="1"/>
    <col min="13824" max="13824" width="12.19921875" style="42" bestFit="1" customWidth="1"/>
    <col min="13825" max="14065" width="8.86328125" style="42"/>
    <col min="14066" max="14066" width="6.53125" style="42" customWidth="1"/>
    <col min="14067" max="14067" width="46" style="42" customWidth="1"/>
    <col min="14068" max="14068" width="15" style="42" customWidth="1"/>
    <col min="14069" max="14069" width="12.1328125" style="42" customWidth="1"/>
    <col min="14070" max="14070" width="11.86328125" style="42" customWidth="1"/>
    <col min="14071" max="14071" width="11.796875" style="42" customWidth="1"/>
    <col min="14072" max="14072" width="11.6640625" style="42" customWidth="1"/>
    <col min="14073" max="14073" width="10.46484375" style="42" customWidth="1"/>
    <col min="14074" max="14074" width="11.19921875" style="42" customWidth="1"/>
    <col min="14075" max="14075" width="10.19921875" style="42" customWidth="1"/>
    <col min="14076" max="14076" width="8.86328125" style="42" customWidth="1"/>
    <col min="14077" max="14077" width="20.1328125" style="42" bestFit="1" customWidth="1"/>
    <col min="14078" max="14078" width="15.46484375" style="42" customWidth="1"/>
    <col min="14079" max="14079" width="11.796875" style="42" bestFit="1" customWidth="1"/>
    <col min="14080" max="14080" width="12.19921875" style="42" bestFit="1" customWidth="1"/>
    <col min="14081" max="14321" width="8.86328125" style="42"/>
    <col min="14322" max="14322" width="6.53125" style="42" customWidth="1"/>
    <col min="14323" max="14323" width="46" style="42" customWidth="1"/>
    <col min="14324" max="14324" width="15" style="42" customWidth="1"/>
    <col min="14325" max="14325" width="12.1328125" style="42" customWidth="1"/>
    <col min="14326" max="14326" width="11.86328125" style="42" customWidth="1"/>
    <col min="14327" max="14327" width="11.796875" style="42" customWidth="1"/>
    <col min="14328" max="14328" width="11.6640625" style="42" customWidth="1"/>
    <col min="14329" max="14329" width="10.46484375" style="42" customWidth="1"/>
    <col min="14330" max="14330" width="11.19921875" style="42" customWidth="1"/>
    <col min="14331" max="14331" width="10.19921875" style="42" customWidth="1"/>
    <col min="14332" max="14332" width="8.86328125" style="42" customWidth="1"/>
    <col min="14333" max="14333" width="20.1328125" style="42" bestFit="1" customWidth="1"/>
    <col min="14334" max="14334" width="15.46484375" style="42" customWidth="1"/>
    <col min="14335" max="14335" width="11.796875" style="42" bestFit="1" customWidth="1"/>
    <col min="14336" max="14336" width="12.19921875" style="42" bestFit="1" customWidth="1"/>
    <col min="14337" max="14577" width="8.86328125" style="42"/>
    <col min="14578" max="14578" width="6.53125" style="42" customWidth="1"/>
    <col min="14579" max="14579" width="46" style="42" customWidth="1"/>
    <col min="14580" max="14580" width="15" style="42" customWidth="1"/>
    <col min="14581" max="14581" width="12.1328125" style="42" customWidth="1"/>
    <col min="14582" max="14582" width="11.86328125" style="42" customWidth="1"/>
    <col min="14583" max="14583" width="11.796875" style="42" customWidth="1"/>
    <col min="14584" max="14584" width="11.6640625" style="42" customWidth="1"/>
    <col min="14585" max="14585" width="10.46484375" style="42" customWidth="1"/>
    <col min="14586" max="14586" width="11.19921875" style="42" customWidth="1"/>
    <col min="14587" max="14587" width="10.19921875" style="42" customWidth="1"/>
    <col min="14588" max="14588" width="8.86328125" style="42" customWidth="1"/>
    <col min="14589" max="14589" width="20.1328125" style="42" bestFit="1" customWidth="1"/>
    <col min="14590" max="14590" width="15.46484375" style="42" customWidth="1"/>
    <col min="14591" max="14591" width="11.796875" style="42" bestFit="1" customWidth="1"/>
    <col min="14592" max="14592" width="12.19921875" style="42" bestFit="1" customWidth="1"/>
    <col min="14593" max="14833" width="8.86328125" style="42"/>
    <col min="14834" max="14834" width="6.53125" style="42" customWidth="1"/>
    <col min="14835" max="14835" width="46" style="42" customWidth="1"/>
    <col min="14836" max="14836" width="15" style="42" customWidth="1"/>
    <col min="14837" max="14837" width="12.1328125" style="42" customWidth="1"/>
    <col min="14838" max="14838" width="11.86328125" style="42" customWidth="1"/>
    <col min="14839" max="14839" width="11.796875" style="42" customWidth="1"/>
    <col min="14840" max="14840" width="11.6640625" style="42" customWidth="1"/>
    <col min="14841" max="14841" width="10.46484375" style="42" customWidth="1"/>
    <col min="14842" max="14842" width="11.19921875" style="42" customWidth="1"/>
    <col min="14843" max="14843" width="10.19921875" style="42" customWidth="1"/>
    <col min="14844" max="14844" width="8.86328125" style="42" customWidth="1"/>
    <col min="14845" max="14845" width="20.1328125" style="42" bestFit="1" customWidth="1"/>
    <col min="14846" max="14846" width="15.46484375" style="42" customWidth="1"/>
    <col min="14847" max="14847" width="11.796875" style="42" bestFit="1" customWidth="1"/>
    <col min="14848" max="14848" width="12.19921875" style="42" bestFit="1" customWidth="1"/>
    <col min="14849" max="15089" width="8.86328125" style="42"/>
    <col min="15090" max="15090" width="6.53125" style="42" customWidth="1"/>
    <col min="15091" max="15091" width="46" style="42" customWidth="1"/>
    <col min="15092" max="15092" width="15" style="42" customWidth="1"/>
    <col min="15093" max="15093" width="12.1328125" style="42" customWidth="1"/>
    <col min="15094" max="15094" width="11.86328125" style="42" customWidth="1"/>
    <col min="15095" max="15095" width="11.796875" style="42" customWidth="1"/>
    <col min="15096" max="15096" width="11.6640625" style="42" customWidth="1"/>
    <col min="15097" max="15097" width="10.46484375" style="42" customWidth="1"/>
    <col min="15098" max="15098" width="11.19921875" style="42" customWidth="1"/>
    <col min="15099" max="15099" width="10.19921875" style="42" customWidth="1"/>
    <col min="15100" max="15100" width="8.86328125" style="42" customWidth="1"/>
    <col min="15101" max="15101" width="20.1328125" style="42" bestFit="1" customWidth="1"/>
    <col min="15102" max="15102" width="15.46484375" style="42" customWidth="1"/>
    <col min="15103" max="15103" width="11.796875" style="42" bestFit="1" customWidth="1"/>
    <col min="15104" max="15104" width="12.19921875" style="42" bestFit="1" customWidth="1"/>
    <col min="15105" max="15345" width="8.86328125" style="42"/>
    <col min="15346" max="15346" width="6.53125" style="42" customWidth="1"/>
    <col min="15347" max="15347" width="46" style="42" customWidth="1"/>
    <col min="15348" max="15348" width="15" style="42" customWidth="1"/>
    <col min="15349" max="15349" width="12.1328125" style="42" customWidth="1"/>
    <col min="15350" max="15350" width="11.86328125" style="42" customWidth="1"/>
    <col min="15351" max="15351" width="11.796875" style="42" customWidth="1"/>
    <col min="15352" max="15352" width="11.6640625" style="42" customWidth="1"/>
    <col min="15353" max="15353" width="10.46484375" style="42" customWidth="1"/>
    <col min="15354" max="15354" width="11.19921875" style="42" customWidth="1"/>
    <col min="15355" max="15355" width="10.19921875" style="42" customWidth="1"/>
    <col min="15356" max="15356" width="8.86328125" style="42" customWidth="1"/>
    <col min="15357" max="15357" width="20.1328125" style="42" bestFit="1" customWidth="1"/>
    <col min="15358" max="15358" width="15.46484375" style="42" customWidth="1"/>
    <col min="15359" max="15359" width="11.796875" style="42" bestFit="1" customWidth="1"/>
    <col min="15360" max="15360" width="12.19921875" style="42" bestFit="1" customWidth="1"/>
    <col min="15361" max="15601" width="8.86328125" style="42"/>
    <col min="15602" max="15602" width="6.53125" style="42" customWidth="1"/>
    <col min="15603" max="15603" width="46" style="42" customWidth="1"/>
    <col min="15604" max="15604" width="15" style="42" customWidth="1"/>
    <col min="15605" max="15605" width="12.1328125" style="42" customWidth="1"/>
    <col min="15606" max="15606" width="11.86328125" style="42" customWidth="1"/>
    <col min="15607" max="15607" width="11.796875" style="42" customWidth="1"/>
    <col min="15608" max="15608" width="11.6640625" style="42" customWidth="1"/>
    <col min="15609" max="15609" width="10.46484375" style="42" customWidth="1"/>
    <col min="15610" max="15610" width="11.19921875" style="42" customWidth="1"/>
    <col min="15611" max="15611" width="10.19921875" style="42" customWidth="1"/>
    <col min="15612" max="15612" width="8.86328125" style="42" customWidth="1"/>
    <col min="15613" max="15613" width="20.1328125" style="42" bestFit="1" customWidth="1"/>
    <col min="15614" max="15614" width="15.46484375" style="42" customWidth="1"/>
    <col min="15615" max="15615" width="11.796875" style="42" bestFit="1" customWidth="1"/>
    <col min="15616" max="15616" width="12.19921875" style="42" bestFit="1" customWidth="1"/>
    <col min="15617" max="15857" width="8.86328125" style="42"/>
    <col min="15858" max="15858" width="6.53125" style="42" customWidth="1"/>
    <col min="15859" max="15859" width="46" style="42" customWidth="1"/>
    <col min="15860" max="15860" width="15" style="42" customWidth="1"/>
    <col min="15861" max="15861" width="12.1328125" style="42" customWidth="1"/>
    <col min="15862" max="15862" width="11.86328125" style="42" customWidth="1"/>
    <col min="15863" max="15863" width="11.796875" style="42" customWidth="1"/>
    <col min="15864" max="15864" width="11.6640625" style="42" customWidth="1"/>
    <col min="15865" max="15865" width="10.46484375" style="42" customWidth="1"/>
    <col min="15866" max="15866" width="11.19921875" style="42" customWidth="1"/>
    <col min="15867" max="15867" width="10.19921875" style="42" customWidth="1"/>
    <col min="15868" max="15868" width="8.86328125" style="42" customWidth="1"/>
    <col min="15869" max="15869" width="20.1328125" style="42" bestFit="1" customWidth="1"/>
    <col min="15870" max="15870" width="15.46484375" style="42" customWidth="1"/>
    <col min="15871" max="15871" width="11.796875" style="42" bestFit="1" customWidth="1"/>
    <col min="15872" max="15872" width="12.19921875" style="42" bestFit="1" customWidth="1"/>
    <col min="15873" max="16113" width="8.86328125" style="42"/>
    <col min="16114" max="16114" width="6.53125" style="42" customWidth="1"/>
    <col min="16115" max="16115" width="46" style="42" customWidth="1"/>
    <col min="16116" max="16116" width="15" style="42" customWidth="1"/>
    <col min="16117" max="16117" width="12.1328125" style="42" customWidth="1"/>
    <col min="16118" max="16118" width="11.86328125" style="42" customWidth="1"/>
    <col min="16119" max="16119" width="11.796875" style="42" customWidth="1"/>
    <col min="16120" max="16120" width="11.6640625" style="42" customWidth="1"/>
    <col min="16121" max="16121" width="10.46484375" style="42" customWidth="1"/>
    <col min="16122" max="16122" width="11.19921875" style="42" customWidth="1"/>
    <col min="16123" max="16123" width="10.19921875" style="42" customWidth="1"/>
    <col min="16124" max="16124" width="8.86328125" style="42" customWidth="1"/>
    <col min="16125" max="16125" width="20.1328125" style="42" bestFit="1" customWidth="1"/>
    <col min="16126" max="16126" width="15.46484375" style="42" customWidth="1"/>
    <col min="16127" max="16127" width="11.796875" style="42" bestFit="1" customWidth="1"/>
    <col min="16128" max="16128" width="12.19921875" style="42" bestFit="1" customWidth="1"/>
    <col min="16129" max="16384" width="8.86328125" style="42"/>
  </cols>
  <sheetData>
    <row r="1" spans="1:11">
      <c r="A1" s="417" t="s">
        <v>716</v>
      </c>
      <c r="B1" s="417"/>
      <c r="K1" s="41" t="s">
        <v>8</v>
      </c>
    </row>
    <row r="2" spans="1:11" ht="34.5" customHeight="1">
      <c r="A2" s="412" t="s">
        <v>509</v>
      </c>
      <c r="B2" s="412"/>
      <c r="C2" s="412"/>
      <c r="D2" s="412"/>
      <c r="E2" s="412"/>
      <c r="F2" s="412"/>
      <c r="G2" s="412"/>
      <c r="H2" s="412"/>
      <c r="I2" s="412"/>
      <c r="J2" s="412"/>
      <c r="K2" s="412"/>
    </row>
    <row r="3" spans="1:11" ht="34.5" customHeight="1">
      <c r="A3" s="413" t="str">
        <f>'52'!A3:F3</f>
        <v>(Kèm theo Nghị quyết số …./NQ-HĐND ngày … tháng ... năm 2025 của Hội đồng nhân dân huyện)</v>
      </c>
      <c r="B3" s="413"/>
      <c r="C3" s="413"/>
      <c r="D3" s="413"/>
      <c r="E3" s="413"/>
      <c r="F3" s="413"/>
      <c r="G3" s="413"/>
      <c r="H3" s="413"/>
      <c r="I3" s="413"/>
      <c r="J3" s="413"/>
      <c r="K3" s="413"/>
    </row>
    <row r="4" spans="1:11">
      <c r="K4" s="7" t="s">
        <v>16</v>
      </c>
    </row>
    <row r="5" spans="1:11" ht="24" customHeight="1">
      <c r="A5" s="419" t="s">
        <v>0</v>
      </c>
      <c r="B5" s="419" t="s">
        <v>17</v>
      </c>
      <c r="C5" s="420" t="s">
        <v>510</v>
      </c>
      <c r="D5" s="420" t="s">
        <v>216</v>
      </c>
      <c r="E5" s="420"/>
      <c r="F5" s="420" t="s">
        <v>19</v>
      </c>
      <c r="G5" s="420" t="s">
        <v>216</v>
      </c>
      <c r="H5" s="420"/>
      <c r="I5" s="420" t="s">
        <v>70</v>
      </c>
      <c r="J5" s="420"/>
      <c r="K5" s="420"/>
    </row>
    <row r="6" spans="1:11" ht="45">
      <c r="A6" s="419"/>
      <c r="B6" s="419"/>
      <c r="C6" s="420"/>
      <c r="D6" s="144" t="s">
        <v>217</v>
      </c>
      <c r="E6" s="144" t="s">
        <v>218</v>
      </c>
      <c r="F6" s="420"/>
      <c r="G6" s="144" t="s">
        <v>217</v>
      </c>
      <c r="H6" s="144" t="s">
        <v>218</v>
      </c>
      <c r="I6" s="144" t="s">
        <v>219</v>
      </c>
      <c r="J6" s="144" t="s">
        <v>217</v>
      </c>
      <c r="K6" s="144" t="s">
        <v>218</v>
      </c>
    </row>
    <row r="7" spans="1:11">
      <c r="A7" s="199" t="s">
        <v>23</v>
      </c>
      <c r="B7" s="199" t="s">
        <v>24</v>
      </c>
      <c r="C7" s="261" t="s">
        <v>220</v>
      </c>
      <c r="D7" s="261">
        <v>2</v>
      </c>
      <c r="E7" s="261">
        <v>3</v>
      </c>
      <c r="F7" s="261" t="s">
        <v>221</v>
      </c>
      <c r="G7" s="261">
        <v>5</v>
      </c>
      <c r="H7" s="261">
        <v>6</v>
      </c>
      <c r="I7" s="261" t="s">
        <v>222</v>
      </c>
      <c r="J7" s="261" t="s">
        <v>223</v>
      </c>
      <c r="K7" s="261" t="s">
        <v>224</v>
      </c>
    </row>
    <row r="8" spans="1:11" s="122" customFormat="1" ht="15">
      <c r="A8" s="201"/>
      <c r="B8" s="202" t="s">
        <v>44</v>
      </c>
      <c r="C8" s="262">
        <f t="shared" ref="C8:H8" si="0">C9+C38+C51+C52</f>
        <v>602410.99518800003</v>
      </c>
      <c r="D8" s="262">
        <f t="shared" si="0"/>
        <v>527927.95618800004</v>
      </c>
      <c r="E8" s="262">
        <f>E9+E38+E51+E52</f>
        <v>74483.03899999999</v>
      </c>
      <c r="F8" s="262">
        <f t="shared" si="0"/>
        <v>755198.94741200015</v>
      </c>
      <c r="G8" s="262">
        <f>G9+G38+G51+G52</f>
        <v>606639.28226700006</v>
      </c>
      <c r="H8" s="262">
        <f t="shared" si="0"/>
        <v>148559.66514500001</v>
      </c>
      <c r="I8" s="263">
        <f>F8/C8*100</f>
        <v>125.36274295198051</v>
      </c>
      <c r="J8" s="263">
        <f>G8/D8*100</f>
        <v>114.90948246941674</v>
      </c>
      <c r="K8" s="263">
        <f>H8/E8*100</f>
        <v>199.45435516534178</v>
      </c>
    </row>
    <row r="9" spans="1:11" s="122" customFormat="1" ht="15">
      <c r="A9" s="201" t="s">
        <v>23</v>
      </c>
      <c r="B9" s="202" t="s">
        <v>225</v>
      </c>
      <c r="C9" s="262">
        <f>C10+C30+C34+C36+C37</f>
        <v>359892</v>
      </c>
      <c r="D9" s="262">
        <f>D10+D30+D34+D36+D37</f>
        <v>288324.96100000007</v>
      </c>
      <c r="E9" s="262">
        <f t="shared" ref="E9:H9" si="1">E10+E30+E34+E36+E37</f>
        <v>71567.03899999999</v>
      </c>
      <c r="F9" s="262">
        <f t="shared" si="1"/>
        <v>377234.99954900006</v>
      </c>
      <c r="G9" s="262">
        <f>G10+G30+G34+G36+G37</f>
        <v>306988.83765800006</v>
      </c>
      <c r="H9" s="262">
        <f t="shared" si="1"/>
        <v>70246.161890999996</v>
      </c>
      <c r="I9" s="263">
        <f t="shared" ref="I9:I50" si="2">F9/C9*100</f>
        <v>104.81894555838976</v>
      </c>
      <c r="J9" s="263">
        <f t="shared" ref="J9:J50" si="3">G9/D9*100</f>
        <v>106.47320876876837</v>
      </c>
      <c r="K9" s="263">
        <f t="shared" ref="K9:K48" si="4">H9/E9*100</f>
        <v>98.154349924970347</v>
      </c>
    </row>
    <row r="10" spans="1:11" s="122" customFormat="1" ht="15">
      <c r="A10" s="201" t="s">
        <v>3</v>
      </c>
      <c r="B10" s="202" t="s">
        <v>197</v>
      </c>
      <c r="C10" s="262">
        <f>D10+E10</f>
        <v>7678</v>
      </c>
      <c r="D10" s="262">
        <f>D11+D28+D29</f>
        <v>7668</v>
      </c>
      <c r="E10" s="262">
        <f>E11+E28+E29</f>
        <v>10</v>
      </c>
      <c r="F10" s="262">
        <f>G10+H10</f>
        <v>8188.6003979999996</v>
      </c>
      <c r="G10" s="262">
        <f>G11+G28+G29</f>
        <v>8045.9783979999993</v>
      </c>
      <c r="H10" s="262">
        <f>H11+H28+H29</f>
        <v>142.62200000000001</v>
      </c>
      <c r="I10" s="263">
        <f t="shared" si="2"/>
        <v>106.65017449856732</v>
      </c>
      <c r="J10" s="263">
        <f t="shared" si="3"/>
        <v>104.92929574856547</v>
      </c>
      <c r="K10" s="263"/>
    </row>
    <row r="11" spans="1:11">
      <c r="A11" s="264">
        <v>1</v>
      </c>
      <c r="B11" s="233" t="s">
        <v>198</v>
      </c>
      <c r="C11" s="265">
        <f>D11+E11</f>
        <v>7678</v>
      </c>
      <c r="D11" s="265">
        <v>7668</v>
      </c>
      <c r="E11" s="265">
        <f>SUM(E12:E24)</f>
        <v>10</v>
      </c>
      <c r="F11" s="265">
        <f>G11+H11</f>
        <v>8188.6003979999996</v>
      </c>
      <c r="G11" s="265">
        <f>SUM(G12:G24)</f>
        <v>8045.9783979999993</v>
      </c>
      <c r="H11" s="265">
        <f>SUM(H12:H24)</f>
        <v>142.62200000000001</v>
      </c>
      <c r="I11" s="266">
        <f t="shared" si="2"/>
        <v>106.65017449856732</v>
      </c>
      <c r="J11" s="266">
        <f t="shared" si="3"/>
        <v>104.92929574856547</v>
      </c>
      <c r="K11" s="263"/>
    </row>
    <row r="12" spans="1:11">
      <c r="A12" s="264"/>
      <c r="B12" s="267" t="s">
        <v>134</v>
      </c>
      <c r="C12" s="265">
        <f t="shared" ref="C12:C29" si="5">D12+E12</f>
        <v>0</v>
      </c>
      <c r="D12" s="265"/>
      <c r="E12" s="265"/>
      <c r="F12" s="265">
        <f t="shared" ref="F12:F29" si="6">G12+H12</f>
        <v>0</v>
      </c>
      <c r="G12" s="265"/>
      <c r="H12" s="265"/>
      <c r="I12" s="263"/>
      <c r="J12" s="263"/>
      <c r="K12" s="263"/>
    </row>
    <row r="13" spans="1:11">
      <c r="A13" s="264" t="s">
        <v>29</v>
      </c>
      <c r="B13" s="233" t="s">
        <v>136</v>
      </c>
      <c r="C13" s="265">
        <f>D13+E13</f>
        <v>0</v>
      </c>
      <c r="D13" s="265"/>
      <c r="E13" s="265"/>
      <c r="F13" s="265">
        <f t="shared" si="6"/>
        <v>2530.2731629999998</v>
      </c>
      <c r="G13" s="171">
        <v>2530.2731629999998</v>
      </c>
      <c r="H13" s="265"/>
      <c r="I13" s="263"/>
      <c r="J13" s="263"/>
      <c r="K13" s="263"/>
    </row>
    <row r="14" spans="1:11">
      <c r="A14" s="264" t="s">
        <v>29</v>
      </c>
      <c r="B14" s="233" t="s">
        <v>138</v>
      </c>
      <c r="C14" s="265">
        <f t="shared" si="5"/>
        <v>0</v>
      </c>
      <c r="D14" s="265"/>
      <c r="E14" s="265"/>
      <c r="F14" s="265">
        <f t="shared" si="6"/>
        <v>5.8920000000000003</v>
      </c>
      <c r="G14" s="265">
        <v>5.8920000000000003</v>
      </c>
      <c r="H14" s="265"/>
      <c r="I14" s="263"/>
      <c r="J14" s="263"/>
      <c r="K14" s="263"/>
    </row>
    <row r="15" spans="1:11">
      <c r="A15" s="264" t="s">
        <v>29</v>
      </c>
      <c r="B15" s="233" t="s">
        <v>140</v>
      </c>
      <c r="C15" s="265">
        <f>D15+E15</f>
        <v>0</v>
      </c>
      <c r="D15" s="265"/>
      <c r="E15" s="268"/>
      <c r="F15" s="265">
        <f>G15+H15</f>
        <v>866.58488299999999</v>
      </c>
      <c r="G15" s="171">
        <v>866.58488299999999</v>
      </c>
      <c r="H15" s="265"/>
      <c r="I15" s="263"/>
      <c r="J15" s="263"/>
      <c r="K15" s="263"/>
    </row>
    <row r="16" spans="1:11">
      <c r="A16" s="264" t="s">
        <v>29</v>
      </c>
      <c r="B16" s="233" t="s">
        <v>142</v>
      </c>
      <c r="C16" s="265">
        <f t="shared" si="5"/>
        <v>0</v>
      </c>
      <c r="D16" s="265"/>
      <c r="E16" s="265"/>
      <c r="F16" s="265">
        <f t="shared" si="6"/>
        <v>0</v>
      </c>
      <c r="G16" s="269"/>
      <c r="H16" s="265"/>
      <c r="I16" s="263"/>
      <c r="J16" s="263"/>
      <c r="K16" s="263"/>
    </row>
    <row r="17" spans="1:14">
      <c r="A17" s="264" t="s">
        <v>29</v>
      </c>
      <c r="B17" s="233" t="s">
        <v>144</v>
      </c>
      <c r="C17" s="265">
        <f t="shared" si="5"/>
        <v>0</v>
      </c>
      <c r="D17" s="265"/>
      <c r="E17" s="265"/>
      <c r="F17" s="265">
        <f t="shared" si="6"/>
        <v>0</v>
      </c>
      <c r="G17" s="269"/>
      <c r="H17" s="265"/>
      <c r="I17" s="263"/>
      <c r="J17" s="263"/>
      <c r="K17" s="263"/>
    </row>
    <row r="18" spans="1:14">
      <c r="A18" s="264" t="s">
        <v>29</v>
      </c>
      <c r="B18" s="233" t="s">
        <v>207</v>
      </c>
      <c r="C18" s="265"/>
      <c r="D18" s="265"/>
      <c r="E18" s="265"/>
      <c r="F18" s="265">
        <f t="shared" si="6"/>
        <v>0</v>
      </c>
      <c r="G18" s="171"/>
      <c r="H18" s="265"/>
      <c r="I18" s="263"/>
      <c r="J18" s="263"/>
      <c r="K18" s="263"/>
    </row>
    <row r="19" spans="1:14">
      <c r="A19" s="264" t="s">
        <v>29</v>
      </c>
      <c r="B19" s="233" t="s">
        <v>147</v>
      </c>
      <c r="C19" s="265">
        <f t="shared" si="5"/>
        <v>0</v>
      </c>
      <c r="D19" s="265"/>
      <c r="E19" s="265"/>
      <c r="F19" s="265">
        <f t="shared" si="6"/>
        <v>0</v>
      </c>
      <c r="G19" s="210"/>
      <c r="H19" s="265"/>
      <c r="I19" s="263"/>
      <c r="J19" s="263"/>
      <c r="K19" s="263"/>
    </row>
    <row r="20" spans="1:14">
      <c r="A20" s="264" t="s">
        <v>29</v>
      </c>
      <c r="B20" s="233" t="s">
        <v>149</v>
      </c>
      <c r="C20" s="265">
        <f t="shared" si="5"/>
        <v>0</v>
      </c>
      <c r="D20" s="265"/>
      <c r="E20" s="265"/>
      <c r="F20" s="265">
        <f t="shared" si="6"/>
        <v>0</v>
      </c>
      <c r="G20" s="171"/>
      <c r="H20" s="265"/>
      <c r="I20" s="263"/>
      <c r="J20" s="263"/>
      <c r="K20" s="263"/>
    </row>
    <row r="21" spans="1:14">
      <c r="A21" s="264" t="s">
        <v>29</v>
      </c>
      <c r="B21" s="233" t="s">
        <v>151</v>
      </c>
      <c r="C21" s="265">
        <f t="shared" si="5"/>
        <v>0</v>
      </c>
      <c r="D21" s="265"/>
      <c r="E21" s="265"/>
      <c r="F21" s="265">
        <f t="shared" si="6"/>
        <v>0</v>
      </c>
      <c r="G21" s="210"/>
      <c r="H21" s="265"/>
      <c r="I21" s="263"/>
      <c r="J21" s="263"/>
      <c r="K21" s="263"/>
    </row>
    <row r="22" spans="1:14">
      <c r="A22" s="264" t="s">
        <v>29</v>
      </c>
      <c r="B22" s="233" t="s">
        <v>153</v>
      </c>
      <c r="C22" s="265">
        <f t="shared" si="5"/>
        <v>7678</v>
      </c>
      <c r="D22" s="217">
        <v>7668</v>
      </c>
      <c r="E22" s="217">
        <v>10</v>
      </c>
      <c r="F22" s="265">
        <f>G22+H22</f>
        <v>142.62200000000001</v>
      </c>
      <c r="G22" s="171"/>
      <c r="H22" s="265">
        <v>142.62200000000001</v>
      </c>
      <c r="I22" s="266">
        <f t="shared" si="2"/>
        <v>1.8575410263089349</v>
      </c>
      <c r="J22" s="266">
        <f t="shared" si="3"/>
        <v>0</v>
      </c>
      <c r="K22" s="263"/>
    </row>
    <row r="23" spans="1:14" ht="30.75">
      <c r="A23" s="264" t="s">
        <v>29</v>
      </c>
      <c r="B23" s="233" t="s">
        <v>155</v>
      </c>
      <c r="C23" s="265">
        <f t="shared" si="5"/>
        <v>0</v>
      </c>
      <c r="D23" s="217"/>
      <c r="E23" s="217"/>
      <c r="F23" s="265">
        <f t="shared" si="6"/>
        <v>4643.2283520000001</v>
      </c>
      <c r="G23" s="171">
        <v>4643.2283520000001</v>
      </c>
      <c r="H23" s="265"/>
      <c r="I23" s="263"/>
      <c r="J23" s="263"/>
      <c r="K23" s="263"/>
    </row>
    <row r="24" spans="1:14">
      <c r="A24" s="264" t="s">
        <v>29</v>
      </c>
      <c r="B24" s="233" t="s">
        <v>157</v>
      </c>
      <c r="C24" s="265">
        <f t="shared" si="5"/>
        <v>0</v>
      </c>
      <c r="D24" s="265"/>
      <c r="E24" s="265"/>
      <c r="F24" s="265">
        <f t="shared" si="6"/>
        <v>0</v>
      </c>
      <c r="G24" s="265"/>
      <c r="H24" s="265"/>
      <c r="I24" s="263"/>
      <c r="J24" s="263"/>
      <c r="K24" s="263"/>
    </row>
    <row r="25" spans="1:14" s="126" customFormat="1">
      <c r="A25" s="270"/>
      <c r="B25" s="216" t="s">
        <v>158</v>
      </c>
      <c r="C25" s="271">
        <f t="shared" si="5"/>
        <v>0</v>
      </c>
      <c r="D25" s="271"/>
      <c r="E25" s="271"/>
      <c r="F25" s="271">
        <f t="shared" si="6"/>
        <v>0</v>
      </c>
      <c r="G25" s="271"/>
      <c r="H25" s="271"/>
      <c r="I25" s="263"/>
      <c r="J25" s="263"/>
      <c r="K25" s="263"/>
    </row>
    <row r="26" spans="1:14" s="126" customFormat="1">
      <c r="A26" s="270" t="s">
        <v>29</v>
      </c>
      <c r="B26" s="216" t="s">
        <v>159</v>
      </c>
      <c r="C26" s="271">
        <f t="shared" si="5"/>
        <v>0</v>
      </c>
      <c r="D26" s="271"/>
      <c r="E26" s="271"/>
      <c r="F26" s="271">
        <f t="shared" si="6"/>
        <v>0</v>
      </c>
      <c r="G26" s="271"/>
      <c r="H26" s="271"/>
      <c r="I26" s="263"/>
      <c r="J26" s="263"/>
      <c r="K26" s="263"/>
    </row>
    <row r="27" spans="1:14" s="126" customFormat="1">
      <c r="A27" s="270" t="s">
        <v>29</v>
      </c>
      <c r="B27" s="216" t="s">
        <v>160</v>
      </c>
      <c r="C27" s="271">
        <f t="shared" si="5"/>
        <v>0</v>
      </c>
      <c r="D27" s="271"/>
      <c r="E27" s="271"/>
      <c r="F27" s="271">
        <f t="shared" si="6"/>
        <v>0</v>
      </c>
      <c r="G27" s="271"/>
      <c r="H27" s="271"/>
      <c r="I27" s="263"/>
      <c r="J27" s="263"/>
      <c r="K27" s="263"/>
    </row>
    <row r="28" spans="1:14" ht="61.5">
      <c r="A28" s="264">
        <v>2</v>
      </c>
      <c r="B28" s="233" t="s">
        <v>161</v>
      </c>
      <c r="C28" s="265">
        <f t="shared" si="5"/>
        <v>0</v>
      </c>
      <c r="D28" s="265"/>
      <c r="E28" s="265"/>
      <c r="F28" s="265">
        <f t="shared" si="6"/>
        <v>0</v>
      </c>
      <c r="G28" s="265"/>
      <c r="H28" s="265"/>
      <c r="I28" s="263"/>
      <c r="J28" s="263"/>
      <c r="K28" s="263"/>
    </row>
    <row r="29" spans="1:14">
      <c r="A29" s="264">
        <v>3</v>
      </c>
      <c r="B29" s="233" t="s">
        <v>162</v>
      </c>
      <c r="C29" s="265">
        <f t="shared" si="5"/>
        <v>0</v>
      </c>
      <c r="D29" s="265"/>
      <c r="E29" s="265"/>
      <c r="F29" s="265">
        <f t="shared" si="6"/>
        <v>0</v>
      </c>
      <c r="G29" s="265"/>
      <c r="H29" s="265"/>
      <c r="I29" s="263"/>
      <c r="J29" s="263"/>
      <c r="K29" s="263"/>
    </row>
    <row r="30" spans="1:14" s="122" customFormat="1" ht="15">
      <c r="A30" s="201" t="s">
        <v>32</v>
      </c>
      <c r="B30" s="202" t="s">
        <v>47</v>
      </c>
      <c r="C30" s="262">
        <f>D30+E30</f>
        <v>345016</v>
      </c>
      <c r="D30" s="262">
        <v>274890.56100000005</v>
      </c>
      <c r="E30" s="262">
        <v>70125.438999999984</v>
      </c>
      <c r="F30" s="262">
        <f>G30+H30</f>
        <v>369046.39915100008</v>
      </c>
      <c r="G30" s="262">
        <v>298942.85926000006</v>
      </c>
      <c r="H30" s="125">
        <v>70103.539890999993</v>
      </c>
      <c r="I30" s="263">
        <f t="shared" si="2"/>
        <v>106.96501007228652</v>
      </c>
      <c r="J30" s="263">
        <f t="shared" si="3"/>
        <v>108.74977233576237</v>
      </c>
      <c r="K30" s="263">
        <f t="shared" si="4"/>
        <v>99.968771519562267</v>
      </c>
      <c r="N30" s="124"/>
    </row>
    <row r="31" spans="1:14">
      <c r="A31" s="215"/>
      <c r="B31" s="216" t="s">
        <v>163</v>
      </c>
      <c r="C31" s="265"/>
      <c r="D31" s="265"/>
      <c r="E31" s="265"/>
      <c r="F31" s="262"/>
      <c r="G31" s="265"/>
      <c r="H31" s="265"/>
      <c r="I31" s="263"/>
      <c r="J31" s="263"/>
      <c r="K31" s="263"/>
      <c r="N31" s="127"/>
    </row>
    <row r="32" spans="1:14">
      <c r="A32" s="215">
        <v>1</v>
      </c>
      <c r="B32" s="216" t="s">
        <v>164</v>
      </c>
      <c r="C32" s="265">
        <f>D32+E32</f>
        <v>205008</v>
      </c>
      <c r="D32" s="265">
        <v>204678</v>
      </c>
      <c r="E32" s="265">
        <v>330</v>
      </c>
      <c r="F32" s="265">
        <f>G32+H32</f>
        <v>0</v>
      </c>
      <c r="G32" s="265"/>
      <c r="H32" s="265"/>
      <c r="I32" s="266">
        <f t="shared" si="2"/>
        <v>0</v>
      </c>
      <c r="J32" s="266">
        <f t="shared" si="3"/>
        <v>0</v>
      </c>
      <c r="K32" s="266">
        <f>H32/E32*100</f>
        <v>0</v>
      </c>
    </row>
    <row r="33" spans="1:14">
      <c r="A33" s="215">
        <v>2</v>
      </c>
      <c r="B33" s="216" t="s">
        <v>165</v>
      </c>
      <c r="C33" s="265">
        <f>D33+E33</f>
        <v>200</v>
      </c>
      <c r="D33" s="265">
        <v>200</v>
      </c>
      <c r="E33" s="265"/>
      <c r="F33" s="265"/>
      <c r="G33" s="265"/>
      <c r="H33" s="265"/>
      <c r="I33" s="266">
        <f t="shared" si="2"/>
        <v>0</v>
      </c>
      <c r="J33" s="266">
        <f t="shared" si="3"/>
        <v>0</v>
      </c>
      <c r="K33" s="266"/>
    </row>
    <row r="34" spans="1:14" ht="30">
      <c r="A34" s="201" t="s">
        <v>36</v>
      </c>
      <c r="B34" s="202" t="s">
        <v>48</v>
      </c>
      <c r="C34" s="265"/>
      <c r="D34" s="265"/>
      <c r="E34" s="265"/>
      <c r="F34" s="265"/>
      <c r="G34" s="265"/>
      <c r="H34" s="265"/>
      <c r="I34" s="263"/>
      <c r="J34" s="263"/>
      <c r="K34" s="263"/>
    </row>
    <row r="35" spans="1:14">
      <c r="A35" s="201" t="s">
        <v>38</v>
      </c>
      <c r="B35" s="202" t="s">
        <v>49</v>
      </c>
      <c r="C35" s="265"/>
      <c r="D35" s="265"/>
      <c r="E35" s="265"/>
      <c r="F35" s="265"/>
      <c r="G35" s="265"/>
      <c r="H35" s="265"/>
      <c r="I35" s="263"/>
      <c r="J35" s="263"/>
      <c r="K35" s="263"/>
    </row>
    <row r="36" spans="1:14" s="122" customFormat="1" ht="15">
      <c r="A36" s="201" t="s">
        <v>40</v>
      </c>
      <c r="B36" s="202" t="s">
        <v>50</v>
      </c>
      <c r="C36" s="262">
        <f>D36+E36</f>
        <v>7198</v>
      </c>
      <c r="D36" s="262">
        <v>5766.4</v>
      </c>
      <c r="E36" s="262">
        <v>1431.6000000000001</v>
      </c>
      <c r="F36" s="262">
        <f>G36+H36</f>
        <v>0</v>
      </c>
      <c r="G36" s="262"/>
      <c r="H36" s="262"/>
      <c r="I36" s="263"/>
      <c r="J36" s="263"/>
      <c r="K36" s="263"/>
    </row>
    <row r="37" spans="1:14" ht="20.25" customHeight="1">
      <c r="A37" s="201" t="s">
        <v>42</v>
      </c>
      <c r="B37" s="202" t="s">
        <v>51</v>
      </c>
      <c r="C37" s="265"/>
      <c r="D37" s="265"/>
      <c r="E37" s="265"/>
      <c r="F37" s="265"/>
      <c r="G37" s="265"/>
      <c r="H37" s="265"/>
      <c r="I37" s="263"/>
      <c r="J37" s="263"/>
      <c r="K37" s="263"/>
    </row>
    <row r="38" spans="1:14" s="122" customFormat="1" ht="24.75" customHeight="1">
      <c r="A38" s="201" t="s">
        <v>24</v>
      </c>
      <c r="B38" s="202" t="s">
        <v>166</v>
      </c>
      <c r="C38" s="262">
        <f>C39+C48</f>
        <v>242518.995188</v>
      </c>
      <c r="D38" s="262">
        <f t="shared" ref="D38:H38" si="7">D39+D48</f>
        <v>239602.995188</v>
      </c>
      <c r="E38" s="262">
        <f t="shared" si="7"/>
        <v>2916</v>
      </c>
      <c r="F38" s="262">
        <f>F39+F48</f>
        <v>262913.70775</v>
      </c>
      <c r="G38" s="262">
        <f>G39+G48</f>
        <v>207812.94776899999</v>
      </c>
      <c r="H38" s="262">
        <f t="shared" si="7"/>
        <v>55100.759980999996</v>
      </c>
      <c r="I38" s="263">
        <f t="shared" si="2"/>
        <v>108.40953202292054</v>
      </c>
      <c r="J38" s="263">
        <f t="shared" si="3"/>
        <v>86.732199489385948</v>
      </c>
      <c r="K38" s="263">
        <f t="shared" si="4"/>
        <v>1889.6008223936899</v>
      </c>
      <c r="N38" s="296"/>
    </row>
    <row r="39" spans="1:14" s="122" customFormat="1" ht="24" customHeight="1">
      <c r="A39" s="201" t="s">
        <v>3</v>
      </c>
      <c r="B39" s="202" t="s">
        <v>53</v>
      </c>
      <c r="C39" s="262">
        <f>C40+C44</f>
        <v>218168.995188</v>
      </c>
      <c r="D39" s="262">
        <f t="shared" ref="D39:E39" si="8">D40+D44</f>
        <v>218168.995188</v>
      </c>
      <c r="E39" s="262">
        <f t="shared" si="8"/>
        <v>0</v>
      </c>
      <c r="F39" s="262">
        <f>F40+F44</f>
        <v>231931.899347</v>
      </c>
      <c r="G39" s="262">
        <f t="shared" ref="G39:H39" si="9">G40+G44</f>
        <v>190374.36837499999</v>
      </c>
      <c r="H39" s="262">
        <f t="shared" si="9"/>
        <v>41557.530972</v>
      </c>
      <c r="I39" s="263"/>
      <c r="J39" s="263"/>
      <c r="K39" s="263"/>
      <c r="N39" s="125"/>
    </row>
    <row r="40" spans="1:14" s="122" customFormat="1" ht="24" customHeight="1">
      <c r="A40" s="205" t="s">
        <v>167</v>
      </c>
      <c r="B40" s="206" t="s">
        <v>168</v>
      </c>
      <c r="C40" s="262">
        <f>C41+C42+C43</f>
        <v>148400.995188</v>
      </c>
      <c r="D40" s="262">
        <f t="shared" ref="D40:E40" si="10">D41+D42+D43</f>
        <v>148400.995188</v>
      </c>
      <c r="E40" s="262">
        <f t="shared" si="10"/>
        <v>0</v>
      </c>
      <c r="F40" s="262">
        <f>F41+F42+F43</f>
        <v>179096.80963999999</v>
      </c>
      <c r="G40" s="262">
        <f t="shared" ref="G40:H40" si="11">G41+G42+G43</f>
        <v>176908.33763999998</v>
      </c>
      <c r="H40" s="262">
        <f t="shared" si="11"/>
        <v>2188.4720000000002</v>
      </c>
      <c r="I40" s="263"/>
      <c r="J40" s="263"/>
      <c r="K40" s="263"/>
    </row>
    <row r="41" spans="1:14" ht="39.5" customHeight="1">
      <c r="A41" s="208" t="s">
        <v>169</v>
      </c>
      <c r="B41" s="209" t="s">
        <v>400</v>
      </c>
      <c r="C41" s="265">
        <f>D41+E41</f>
        <v>51142</v>
      </c>
      <c r="D41" s="265">
        <v>51142</v>
      </c>
      <c r="E41" s="266"/>
      <c r="F41" s="265">
        <f>G41+H41</f>
        <v>57619.463714999998</v>
      </c>
      <c r="G41" s="265">
        <v>57619.463714999998</v>
      </c>
      <c r="H41" s="266"/>
      <c r="I41" s="263"/>
      <c r="J41" s="263"/>
      <c r="K41" s="263"/>
    </row>
    <row r="42" spans="1:14" ht="39.5" customHeight="1">
      <c r="A42" s="208" t="s">
        <v>173</v>
      </c>
      <c r="B42" s="209" t="s">
        <v>399</v>
      </c>
      <c r="C42" s="265">
        <f>D42+E42</f>
        <v>7500</v>
      </c>
      <c r="D42" s="265">
        <v>7500</v>
      </c>
      <c r="E42" s="265"/>
      <c r="F42" s="265">
        <f>G42+H42</f>
        <v>8726.9031699999996</v>
      </c>
      <c r="G42" s="265">
        <v>8726.9031699999996</v>
      </c>
      <c r="H42" s="265"/>
      <c r="I42" s="263"/>
      <c r="J42" s="263"/>
      <c r="K42" s="263"/>
    </row>
    <row r="43" spans="1:14" ht="55.25" customHeight="1">
      <c r="A43" s="208" t="s">
        <v>179</v>
      </c>
      <c r="B43" s="209" t="s">
        <v>398</v>
      </c>
      <c r="C43" s="265">
        <f t="shared" ref="C43:C50" si="12">D43+E43</f>
        <v>89758.995188000001</v>
      </c>
      <c r="D43" s="265">
        <v>89758.995188000001</v>
      </c>
      <c r="E43" s="265"/>
      <c r="F43" s="265">
        <f>G43+H43</f>
        <v>112750.442755</v>
      </c>
      <c r="G43" s="265">
        <f>112750.442755-H43</f>
        <v>110561.970755</v>
      </c>
      <c r="H43" s="265">
        <v>2188.4720000000002</v>
      </c>
      <c r="I43" s="263"/>
      <c r="J43" s="263"/>
      <c r="K43" s="263"/>
    </row>
    <row r="44" spans="1:14" s="122" customFormat="1" ht="28.5" customHeight="1">
      <c r="A44" s="205" t="s">
        <v>175</v>
      </c>
      <c r="B44" s="206" t="s">
        <v>176</v>
      </c>
      <c r="C44" s="262">
        <f>C45+C46+C47</f>
        <v>69768</v>
      </c>
      <c r="D44" s="262">
        <f t="shared" ref="D44" si="13">D45+D46+D47</f>
        <v>69768</v>
      </c>
      <c r="E44" s="262">
        <f t="shared" ref="E44" si="14">E45+E46+E47</f>
        <v>0</v>
      </c>
      <c r="F44" s="262">
        <f>F45+F46+F47</f>
        <v>52835.089706999999</v>
      </c>
      <c r="G44" s="262">
        <f t="shared" ref="G44:H44" si="15">G45+G46+G47</f>
        <v>13466.030735</v>
      </c>
      <c r="H44" s="262">
        <f t="shared" si="15"/>
        <v>39369.058971999999</v>
      </c>
      <c r="I44" s="263"/>
      <c r="J44" s="263"/>
      <c r="K44" s="263"/>
    </row>
    <row r="45" spans="1:14" ht="55.25" customHeight="1">
      <c r="A45" s="208" t="s">
        <v>169</v>
      </c>
      <c r="B45" s="209" t="s">
        <v>400</v>
      </c>
      <c r="C45" s="265">
        <f>D45+E45</f>
        <v>28119</v>
      </c>
      <c r="D45" s="266">
        <v>28119</v>
      </c>
      <c r="E45" s="266"/>
      <c r="F45" s="265">
        <f>G45+H45</f>
        <v>24852.077265</v>
      </c>
      <c r="G45" s="265">
        <f>24852.077265-H45</f>
        <v>4714.8077999999987</v>
      </c>
      <c r="H45" s="265">
        <v>20137.269465000001</v>
      </c>
      <c r="I45" s="263"/>
      <c r="J45" s="263"/>
      <c r="K45" s="263"/>
    </row>
    <row r="46" spans="1:14" ht="55.25" customHeight="1">
      <c r="A46" s="208" t="s">
        <v>173</v>
      </c>
      <c r="B46" s="209" t="s">
        <v>399</v>
      </c>
      <c r="C46" s="265">
        <f>D46+E46</f>
        <v>2360</v>
      </c>
      <c r="D46" s="265">
        <v>2360</v>
      </c>
      <c r="E46" s="265"/>
      <c r="F46" s="265">
        <f t="shared" ref="F46:F47" si="16">G46+H46</f>
        <v>2390.0889950000001</v>
      </c>
      <c r="G46" s="265">
        <f>2390.088995-H46</f>
        <v>1081.4935950000001</v>
      </c>
      <c r="H46" s="265">
        <v>1308.5953999999999</v>
      </c>
      <c r="I46" s="263"/>
      <c r="J46" s="263"/>
      <c r="K46" s="263"/>
    </row>
    <row r="47" spans="1:14" ht="55.25" customHeight="1">
      <c r="A47" s="208" t="s">
        <v>179</v>
      </c>
      <c r="B47" s="209" t="s">
        <v>398</v>
      </c>
      <c r="C47" s="265">
        <f t="shared" ref="C47" si="17">D47+E47</f>
        <v>39289</v>
      </c>
      <c r="D47" s="265">
        <v>39289</v>
      </c>
      <c r="E47" s="265"/>
      <c r="F47" s="265">
        <f t="shared" si="16"/>
        <v>25592.923447000001</v>
      </c>
      <c r="G47" s="265">
        <f>25592.923447-H47</f>
        <v>7669.7293400000017</v>
      </c>
      <c r="H47" s="265">
        <v>17923.194106999999</v>
      </c>
      <c r="I47" s="263"/>
      <c r="J47" s="263"/>
      <c r="K47" s="263"/>
    </row>
    <row r="48" spans="1:14" s="122" customFormat="1" ht="15">
      <c r="A48" s="201" t="s">
        <v>32</v>
      </c>
      <c r="B48" s="202" t="s">
        <v>183</v>
      </c>
      <c r="C48" s="262">
        <f t="shared" si="12"/>
        <v>24350</v>
      </c>
      <c r="D48" s="262">
        <f>D49+D50</f>
        <v>21434</v>
      </c>
      <c r="E48" s="262">
        <f t="shared" ref="E48:H48" si="18">E49+E50</f>
        <v>2916</v>
      </c>
      <c r="F48" s="262">
        <f t="shared" si="18"/>
        <v>30981.808402999999</v>
      </c>
      <c r="G48" s="262">
        <f>G49+G50</f>
        <v>17438.579394000004</v>
      </c>
      <c r="H48" s="262">
        <f t="shared" si="18"/>
        <v>13543.229008999997</v>
      </c>
      <c r="I48" s="263">
        <f t="shared" si="2"/>
        <v>127.23535278439424</v>
      </c>
      <c r="J48" s="263">
        <f t="shared" si="3"/>
        <v>81.35942611738362</v>
      </c>
      <c r="K48" s="263">
        <f t="shared" si="4"/>
        <v>464.44543926611789</v>
      </c>
    </row>
    <row r="49" spans="1:11">
      <c r="A49" s="215">
        <v>1</v>
      </c>
      <c r="B49" s="224" t="s">
        <v>168</v>
      </c>
      <c r="C49" s="265">
        <f>D49+E49</f>
        <v>9650</v>
      </c>
      <c r="D49" s="265">
        <v>9650</v>
      </c>
      <c r="E49" s="265"/>
      <c r="F49" s="265">
        <f>G49+H49</f>
        <v>5834.7636009999997</v>
      </c>
      <c r="G49" s="265">
        <v>5834.7636009999997</v>
      </c>
      <c r="H49" s="265"/>
      <c r="I49" s="266">
        <f t="shared" si="2"/>
        <v>60.463871512953361</v>
      </c>
      <c r="J49" s="266">
        <f t="shared" si="3"/>
        <v>60.463871512953361</v>
      </c>
      <c r="K49" s="266"/>
    </row>
    <row r="50" spans="1:11">
      <c r="A50" s="215">
        <v>2</v>
      </c>
      <c r="B50" s="224" t="s">
        <v>176</v>
      </c>
      <c r="C50" s="265">
        <f t="shared" si="12"/>
        <v>14700</v>
      </c>
      <c r="D50" s="265">
        <f>14700-E50</f>
        <v>11784</v>
      </c>
      <c r="E50" s="265">
        <v>2916</v>
      </c>
      <c r="F50" s="265">
        <f>G50+H50</f>
        <v>25147.044802</v>
      </c>
      <c r="G50" s="265">
        <f>25147.044802-H50</f>
        <v>11603.815793000003</v>
      </c>
      <c r="H50" s="265">
        <v>13543.229008999997</v>
      </c>
      <c r="I50" s="266">
        <f t="shared" si="2"/>
        <v>171.06833198639455</v>
      </c>
      <c r="J50" s="266">
        <f t="shared" si="3"/>
        <v>98.470941895790929</v>
      </c>
      <c r="K50" s="266">
        <f>H50/E50*100</f>
        <v>464.44543926611789</v>
      </c>
    </row>
    <row r="51" spans="1:11" s="122" customFormat="1" ht="15">
      <c r="A51" s="201" t="s">
        <v>57</v>
      </c>
      <c r="B51" s="202" t="s">
        <v>212</v>
      </c>
      <c r="C51" s="262"/>
      <c r="D51" s="262"/>
      <c r="E51" s="262"/>
      <c r="F51" s="262">
        <f>G51+H51</f>
        <v>1662.7157549999999</v>
      </c>
      <c r="G51" s="262">
        <v>1003.583278</v>
      </c>
      <c r="H51" s="262">
        <v>659.13247699999999</v>
      </c>
      <c r="I51" s="263"/>
      <c r="J51" s="263"/>
      <c r="K51" s="263"/>
    </row>
    <row r="52" spans="1:11" s="122" customFormat="1" ht="15">
      <c r="A52" s="272" t="s">
        <v>59</v>
      </c>
      <c r="B52" s="273" t="s">
        <v>191</v>
      </c>
      <c r="C52" s="274"/>
      <c r="D52" s="274"/>
      <c r="E52" s="274"/>
      <c r="F52" s="274">
        <f>G52+H52</f>
        <v>113387.524358</v>
      </c>
      <c r="G52" s="274">
        <v>90833.913562000002</v>
      </c>
      <c r="H52" s="274">
        <v>22553.610796000001</v>
      </c>
      <c r="I52" s="275"/>
      <c r="J52" s="275"/>
      <c r="K52" s="275"/>
    </row>
    <row r="53" spans="1:11" ht="49.5" customHeight="1">
      <c r="A53" s="418" t="s">
        <v>192</v>
      </c>
      <c r="B53" s="418"/>
      <c r="C53" s="418"/>
      <c r="D53" s="418"/>
      <c r="E53" s="418"/>
      <c r="F53" s="418"/>
      <c r="G53" s="418"/>
      <c r="H53" s="418"/>
      <c r="I53" s="418"/>
      <c r="J53" s="418"/>
      <c r="K53" s="418"/>
    </row>
  </sheetData>
  <mergeCells count="11">
    <mergeCell ref="A1:B1"/>
    <mergeCell ref="A53:K53"/>
    <mergeCell ref="A2:K2"/>
    <mergeCell ref="A3:K3"/>
    <mergeCell ref="A5:A6"/>
    <mergeCell ref="B5:B6"/>
    <mergeCell ref="C5:C6"/>
    <mergeCell ref="D5:E5"/>
    <mergeCell ref="F5:F6"/>
    <mergeCell ref="G5:H5"/>
    <mergeCell ref="I5:K5"/>
  </mergeCells>
  <pageMargins left="0.56999999999999995" right="0.15748031496062992" top="0.43307086614173229" bottom="0.43307086614173229" header="0.31496062992125984" footer="0.31496062992125984"/>
  <pageSetup paperSize="9" scale="9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V96"/>
  <sheetViews>
    <sheetView workbookViewId="0">
      <pane xSplit="6" ySplit="8" topLeftCell="K34" activePane="bottomRight" state="frozen"/>
      <selection pane="topRight" activeCell="G1" sqref="G1"/>
      <selection pane="bottomLeft" activeCell="A10" sqref="A10"/>
      <selection pane="bottomRight" sqref="A1:B1"/>
    </sheetView>
  </sheetViews>
  <sheetFormatPr defaultColWidth="10" defaultRowHeight="15.4"/>
  <cols>
    <col min="1" max="1" width="4.796875" style="31" customWidth="1"/>
    <col min="2" max="2" width="38.73046875" style="31" customWidth="1"/>
    <col min="3" max="14" width="9.53125" style="31" customWidth="1"/>
    <col min="15" max="15" width="10.1328125" style="31" customWidth="1"/>
    <col min="16" max="16" width="7.796875" style="31" customWidth="1"/>
    <col min="17" max="17" width="8.53125" style="31" customWidth="1"/>
    <col min="18" max="18" width="9.46484375" style="31" customWidth="1"/>
    <col min="19" max="19" width="7.9296875" style="31" customWidth="1"/>
    <col min="20" max="20" width="8.6640625" style="31" customWidth="1"/>
    <col min="21" max="21" width="8.33203125" style="31" customWidth="1"/>
    <col min="22" max="22" width="10" style="31"/>
    <col min="23" max="23" width="15.53125" style="31" bestFit="1" customWidth="1"/>
    <col min="24" max="255" width="10" style="31"/>
    <col min="256" max="256" width="6" style="31" customWidth="1"/>
    <col min="257" max="257" width="38.53125" style="31" customWidth="1"/>
    <col min="258" max="258" width="12.33203125" style="31" bestFit="1" customWidth="1"/>
    <col min="259" max="259" width="8.33203125" style="31" customWidth="1"/>
    <col min="260" max="260" width="11.33203125" style="31" customWidth="1"/>
    <col min="261" max="261" width="12.33203125" style="31" customWidth="1"/>
    <col min="262" max="262" width="11.19921875" style="31" bestFit="1" customWidth="1"/>
    <col min="263" max="263" width="10.1328125" style="31" customWidth="1"/>
    <col min="264" max="264" width="11.86328125" style="31" customWidth="1"/>
    <col min="265" max="265" width="10" style="31" customWidth="1"/>
    <col min="266" max="266" width="13.796875" style="31" customWidth="1"/>
    <col min="267" max="267" width="10.19921875" style="31" customWidth="1"/>
    <col min="268" max="268" width="11.19921875" style="31" bestFit="1" customWidth="1"/>
    <col min="269" max="269" width="11.53125" style="31" customWidth="1"/>
    <col min="270" max="270" width="10.19921875" style="31" customWidth="1"/>
    <col min="271" max="271" width="7.796875" style="31" customWidth="1"/>
    <col min="272" max="272" width="8.53125" style="31" customWidth="1"/>
    <col min="273" max="273" width="9.46484375" style="31" customWidth="1"/>
    <col min="274" max="274" width="9" style="31" customWidth="1"/>
    <col min="275" max="275" width="9.1328125" style="31" customWidth="1"/>
    <col min="276" max="276" width="8.33203125" style="31" customWidth="1"/>
    <col min="277" max="511" width="10" style="31"/>
    <col min="512" max="512" width="6" style="31" customWidth="1"/>
    <col min="513" max="513" width="38.53125" style="31" customWidth="1"/>
    <col min="514" max="514" width="12.33203125" style="31" bestFit="1" customWidth="1"/>
    <col min="515" max="515" width="8.33203125" style="31" customWidth="1"/>
    <col min="516" max="516" width="11.33203125" style="31" customWidth="1"/>
    <col min="517" max="517" width="12.33203125" style="31" customWidth="1"/>
    <col min="518" max="518" width="11.19921875" style="31" bestFit="1" customWidth="1"/>
    <col min="519" max="519" width="10.1328125" style="31" customWidth="1"/>
    <col min="520" max="520" width="11.86328125" style="31" customWidth="1"/>
    <col min="521" max="521" width="10" style="31" customWidth="1"/>
    <col min="522" max="522" width="13.796875" style="31" customWidth="1"/>
    <col min="523" max="523" width="10.19921875" style="31" customWidth="1"/>
    <col min="524" max="524" width="11.19921875" style="31" bestFit="1" customWidth="1"/>
    <col min="525" max="525" width="11.53125" style="31" customWidth="1"/>
    <col min="526" max="526" width="10.19921875" style="31" customWidth="1"/>
    <col min="527" max="527" width="7.796875" style="31" customWidth="1"/>
    <col min="528" max="528" width="8.53125" style="31" customWidth="1"/>
    <col min="529" max="529" width="9.46484375" style="31" customWidth="1"/>
    <col min="530" max="530" width="9" style="31" customWidth="1"/>
    <col min="531" max="531" width="9.1328125" style="31" customWidth="1"/>
    <col min="532" max="532" width="8.33203125" style="31" customWidth="1"/>
    <col min="533" max="767" width="10" style="31"/>
    <col min="768" max="768" width="6" style="31" customWidth="1"/>
    <col min="769" max="769" width="38.53125" style="31" customWidth="1"/>
    <col min="770" max="770" width="12.33203125" style="31" bestFit="1" customWidth="1"/>
    <col min="771" max="771" width="8.33203125" style="31" customWidth="1"/>
    <col min="772" max="772" width="11.33203125" style="31" customWidth="1"/>
    <col min="773" max="773" width="12.33203125" style="31" customWidth="1"/>
    <col min="774" max="774" width="11.19921875" style="31" bestFit="1" customWidth="1"/>
    <col min="775" max="775" width="10.1328125" style="31" customWidth="1"/>
    <col min="776" max="776" width="11.86328125" style="31" customWidth="1"/>
    <col min="777" max="777" width="10" style="31" customWidth="1"/>
    <col min="778" max="778" width="13.796875" style="31" customWidth="1"/>
    <col min="779" max="779" width="10.19921875" style="31" customWidth="1"/>
    <col min="780" max="780" width="11.19921875" style="31" bestFit="1" customWidth="1"/>
    <col min="781" max="781" width="11.53125" style="31" customWidth="1"/>
    <col min="782" max="782" width="10.19921875" style="31" customWidth="1"/>
    <col min="783" max="783" width="7.796875" style="31" customWidth="1"/>
    <col min="784" max="784" width="8.53125" style="31" customWidth="1"/>
    <col min="785" max="785" width="9.46484375" style="31" customWidth="1"/>
    <col min="786" max="786" width="9" style="31" customWidth="1"/>
    <col min="787" max="787" width="9.1328125" style="31" customWidth="1"/>
    <col min="788" max="788" width="8.33203125" style="31" customWidth="1"/>
    <col min="789" max="1023" width="10" style="31"/>
    <col min="1024" max="1024" width="6" style="31" customWidth="1"/>
    <col min="1025" max="1025" width="38.53125" style="31" customWidth="1"/>
    <col min="1026" max="1026" width="12.33203125" style="31" bestFit="1" customWidth="1"/>
    <col min="1027" max="1027" width="8.33203125" style="31" customWidth="1"/>
    <col min="1028" max="1028" width="11.33203125" style="31" customWidth="1"/>
    <col min="1029" max="1029" width="12.33203125" style="31" customWidth="1"/>
    <col min="1030" max="1030" width="11.19921875" style="31" bestFit="1" customWidth="1"/>
    <col min="1031" max="1031" width="10.1328125" style="31" customWidth="1"/>
    <col min="1032" max="1032" width="11.86328125" style="31" customWidth="1"/>
    <col min="1033" max="1033" width="10" style="31" customWidth="1"/>
    <col min="1034" max="1034" width="13.796875" style="31" customWidth="1"/>
    <col min="1035" max="1035" width="10.19921875" style="31" customWidth="1"/>
    <col min="1036" max="1036" width="11.19921875" style="31" bestFit="1" customWidth="1"/>
    <col min="1037" max="1037" width="11.53125" style="31" customWidth="1"/>
    <col min="1038" max="1038" width="10.19921875" style="31" customWidth="1"/>
    <col min="1039" max="1039" width="7.796875" style="31" customWidth="1"/>
    <col min="1040" max="1040" width="8.53125" style="31" customWidth="1"/>
    <col min="1041" max="1041" width="9.46484375" style="31" customWidth="1"/>
    <col min="1042" max="1042" width="9" style="31" customWidth="1"/>
    <col min="1043" max="1043" width="9.1328125" style="31" customWidth="1"/>
    <col min="1044" max="1044" width="8.33203125" style="31" customWidth="1"/>
    <col min="1045" max="1279" width="10" style="31"/>
    <col min="1280" max="1280" width="6" style="31" customWidth="1"/>
    <col min="1281" max="1281" width="38.53125" style="31" customWidth="1"/>
    <col min="1282" max="1282" width="12.33203125" style="31" bestFit="1" customWidth="1"/>
    <col min="1283" max="1283" width="8.33203125" style="31" customWidth="1"/>
    <col min="1284" max="1284" width="11.33203125" style="31" customWidth="1"/>
    <col min="1285" max="1285" width="12.33203125" style="31" customWidth="1"/>
    <col min="1286" max="1286" width="11.19921875" style="31" bestFit="1" customWidth="1"/>
    <col min="1287" max="1287" width="10.1328125" style="31" customWidth="1"/>
    <col min="1288" max="1288" width="11.86328125" style="31" customWidth="1"/>
    <col min="1289" max="1289" width="10" style="31" customWidth="1"/>
    <col min="1290" max="1290" width="13.796875" style="31" customWidth="1"/>
    <col min="1291" max="1291" width="10.19921875" style="31" customWidth="1"/>
    <col min="1292" max="1292" width="11.19921875" style="31" bestFit="1" customWidth="1"/>
    <col min="1293" max="1293" width="11.53125" style="31" customWidth="1"/>
    <col min="1294" max="1294" width="10.19921875" style="31" customWidth="1"/>
    <col min="1295" max="1295" width="7.796875" style="31" customWidth="1"/>
    <col min="1296" max="1296" width="8.53125" style="31" customWidth="1"/>
    <col min="1297" max="1297" width="9.46484375" style="31" customWidth="1"/>
    <col min="1298" max="1298" width="9" style="31" customWidth="1"/>
    <col min="1299" max="1299" width="9.1328125" style="31" customWidth="1"/>
    <col min="1300" max="1300" width="8.33203125" style="31" customWidth="1"/>
    <col min="1301" max="1535" width="10" style="31"/>
    <col min="1536" max="1536" width="6" style="31" customWidth="1"/>
    <col min="1537" max="1537" width="38.53125" style="31" customWidth="1"/>
    <col min="1538" max="1538" width="12.33203125" style="31" bestFit="1" customWidth="1"/>
    <col min="1539" max="1539" width="8.33203125" style="31" customWidth="1"/>
    <col min="1540" max="1540" width="11.33203125" style="31" customWidth="1"/>
    <col min="1541" max="1541" width="12.33203125" style="31" customWidth="1"/>
    <col min="1542" max="1542" width="11.19921875" style="31" bestFit="1" customWidth="1"/>
    <col min="1543" max="1543" width="10.1328125" style="31" customWidth="1"/>
    <col min="1544" max="1544" width="11.86328125" style="31" customWidth="1"/>
    <col min="1545" max="1545" width="10" style="31" customWidth="1"/>
    <col min="1546" max="1546" width="13.796875" style="31" customWidth="1"/>
    <col min="1547" max="1547" width="10.19921875" style="31" customWidth="1"/>
    <col min="1548" max="1548" width="11.19921875" style="31" bestFit="1" customWidth="1"/>
    <col min="1549" max="1549" width="11.53125" style="31" customWidth="1"/>
    <col min="1550" max="1550" width="10.19921875" style="31" customWidth="1"/>
    <col min="1551" max="1551" width="7.796875" style="31" customWidth="1"/>
    <col min="1552" max="1552" width="8.53125" style="31" customWidth="1"/>
    <col min="1553" max="1553" width="9.46484375" style="31" customWidth="1"/>
    <col min="1554" max="1554" width="9" style="31" customWidth="1"/>
    <col min="1555" max="1555" width="9.1328125" style="31" customWidth="1"/>
    <col min="1556" max="1556" width="8.33203125" style="31" customWidth="1"/>
    <col min="1557" max="1791" width="10" style="31"/>
    <col min="1792" max="1792" width="6" style="31" customWidth="1"/>
    <col min="1793" max="1793" width="38.53125" style="31" customWidth="1"/>
    <col min="1794" max="1794" width="12.33203125" style="31" bestFit="1" customWidth="1"/>
    <col min="1795" max="1795" width="8.33203125" style="31" customWidth="1"/>
    <col min="1796" max="1796" width="11.33203125" style="31" customWidth="1"/>
    <col min="1797" max="1797" width="12.33203125" style="31" customWidth="1"/>
    <col min="1798" max="1798" width="11.19921875" style="31" bestFit="1" customWidth="1"/>
    <col min="1799" max="1799" width="10.1328125" style="31" customWidth="1"/>
    <col min="1800" max="1800" width="11.86328125" style="31" customWidth="1"/>
    <col min="1801" max="1801" width="10" style="31" customWidth="1"/>
    <col min="1802" max="1802" width="13.796875" style="31" customWidth="1"/>
    <col min="1803" max="1803" width="10.19921875" style="31" customWidth="1"/>
    <col min="1804" max="1804" width="11.19921875" style="31" bestFit="1" customWidth="1"/>
    <col min="1805" max="1805" width="11.53125" style="31" customWidth="1"/>
    <col min="1806" max="1806" width="10.19921875" style="31" customWidth="1"/>
    <col min="1807" max="1807" width="7.796875" style="31" customWidth="1"/>
    <col min="1808" max="1808" width="8.53125" style="31" customWidth="1"/>
    <col min="1809" max="1809" width="9.46484375" style="31" customWidth="1"/>
    <col min="1810" max="1810" width="9" style="31" customWidth="1"/>
    <col min="1811" max="1811" width="9.1328125" style="31" customWidth="1"/>
    <col min="1812" max="1812" width="8.33203125" style="31" customWidth="1"/>
    <col min="1813" max="2047" width="10" style="31"/>
    <col min="2048" max="2048" width="6" style="31" customWidth="1"/>
    <col min="2049" max="2049" width="38.53125" style="31" customWidth="1"/>
    <col min="2050" max="2050" width="12.33203125" style="31" bestFit="1" customWidth="1"/>
    <col min="2051" max="2051" width="8.33203125" style="31" customWidth="1"/>
    <col min="2052" max="2052" width="11.33203125" style="31" customWidth="1"/>
    <col min="2053" max="2053" width="12.33203125" style="31" customWidth="1"/>
    <col min="2054" max="2054" width="11.19921875" style="31" bestFit="1" customWidth="1"/>
    <col min="2055" max="2055" width="10.1328125" style="31" customWidth="1"/>
    <col min="2056" max="2056" width="11.86328125" style="31" customWidth="1"/>
    <col min="2057" max="2057" width="10" style="31" customWidth="1"/>
    <col min="2058" max="2058" width="13.796875" style="31" customWidth="1"/>
    <col min="2059" max="2059" width="10.19921875" style="31" customWidth="1"/>
    <col min="2060" max="2060" width="11.19921875" style="31" bestFit="1" customWidth="1"/>
    <col min="2061" max="2061" width="11.53125" style="31" customWidth="1"/>
    <col min="2062" max="2062" width="10.19921875" style="31" customWidth="1"/>
    <col min="2063" max="2063" width="7.796875" style="31" customWidth="1"/>
    <col min="2064" max="2064" width="8.53125" style="31" customWidth="1"/>
    <col min="2065" max="2065" width="9.46484375" style="31" customWidth="1"/>
    <col min="2066" max="2066" width="9" style="31" customWidth="1"/>
    <col min="2067" max="2067" width="9.1328125" style="31" customWidth="1"/>
    <col min="2068" max="2068" width="8.33203125" style="31" customWidth="1"/>
    <col min="2069" max="2303" width="10" style="31"/>
    <col min="2304" max="2304" width="6" style="31" customWidth="1"/>
    <col min="2305" max="2305" width="38.53125" style="31" customWidth="1"/>
    <col min="2306" max="2306" width="12.33203125" style="31" bestFit="1" customWidth="1"/>
    <col min="2307" max="2307" width="8.33203125" style="31" customWidth="1"/>
    <col min="2308" max="2308" width="11.33203125" style="31" customWidth="1"/>
    <col min="2309" max="2309" width="12.33203125" style="31" customWidth="1"/>
    <col min="2310" max="2310" width="11.19921875" style="31" bestFit="1" customWidth="1"/>
    <col min="2311" max="2311" width="10.1328125" style="31" customWidth="1"/>
    <col min="2312" max="2312" width="11.86328125" style="31" customWidth="1"/>
    <col min="2313" max="2313" width="10" style="31" customWidth="1"/>
    <col min="2314" max="2314" width="13.796875" style="31" customWidth="1"/>
    <col min="2315" max="2315" width="10.19921875" style="31" customWidth="1"/>
    <col min="2316" max="2316" width="11.19921875" style="31" bestFit="1" customWidth="1"/>
    <col min="2317" max="2317" width="11.53125" style="31" customWidth="1"/>
    <col min="2318" max="2318" width="10.19921875" style="31" customWidth="1"/>
    <col min="2319" max="2319" width="7.796875" style="31" customWidth="1"/>
    <col min="2320" max="2320" width="8.53125" style="31" customWidth="1"/>
    <col min="2321" max="2321" width="9.46484375" style="31" customWidth="1"/>
    <col min="2322" max="2322" width="9" style="31" customWidth="1"/>
    <col min="2323" max="2323" width="9.1328125" style="31" customWidth="1"/>
    <col min="2324" max="2324" width="8.33203125" style="31" customWidth="1"/>
    <col min="2325" max="2559" width="10" style="31"/>
    <col min="2560" max="2560" width="6" style="31" customWidth="1"/>
    <col min="2561" max="2561" width="38.53125" style="31" customWidth="1"/>
    <col min="2562" max="2562" width="12.33203125" style="31" bestFit="1" customWidth="1"/>
    <col min="2563" max="2563" width="8.33203125" style="31" customWidth="1"/>
    <col min="2564" max="2564" width="11.33203125" style="31" customWidth="1"/>
    <col min="2565" max="2565" width="12.33203125" style="31" customWidth="1"/>
    <col min="2566" max="2566" width="11.19921875" style="31" bestFit="1" customWidth="1"/>
    <col min="2567" max="2567" width="10.1328125" style="31" customWidth="1"/>
    <col min="2568" max="2568" width="11.86328125" style="31" customWidth="1"/>
    <col min="2569" max="2569" width="10" style="31" customWidth="1"/>
    <col min="2570" max="2570" width="13.796875" style="31" customWidth="1"/>
    <col min="2571" max="2571" width="10.19921875" style="31" customWidth="1"/>
    <col min="2572" max="2572" width="11.19921875" style="31" bestFit="1" customWidth="1"/>
    <col min="2573" max="2573" width="11.53125" style="31" customWidth="1"/>
    <col min="2574" max="2574" width="10.19921875" style="31" customWidth="1"/>
    <col min="2575" max="2575" width="7.796875" style="31" customWidth="1"/>
    <col min="2576" max="2576" width="8.53125" style="31" customWidth="1"/>
    <col min="2577" max="2577" width="9.46484375" style="31" customWidth="1"/>
    <col min="2578" max="2578" width="9" style="31" customWidth="1"/>
    <col min="2579" max="2579" width="9.1328125" style="31" customWidth="1"/>
    <col min="2580" max="2580" width="8.33203125" style="31" customWidth="1"/>
    <col min="2581" max="2815" width="10" style="31"/>
    <col min="2816" max="2816" width="6" style="31" customWidth="1"/>
    <col min="2817" max="2817" width="38.53125" style="31" customWidth="1"/>
    <col min="2818" max="2818" width="12.33203125" style="31" bestFit="1" customWidth="1"/>
    <col min="2819" max="2819" width="8.33203125" style="31" customWidth="1"/>
    <col min="2820" max="2820" width="11.33203125" style="31" customWidth="1"/>
    <col min="2821" max="2821" width="12.33203125" style="31" customWidth="1"/>
    <col min="2822" max="2822" width="11.19921875" style="31" bestFit="1" customWidth="1"/>
    <col min="2823" max="2823" width="10.1328125" style="31" customWidth="1"/>
    <col min="2824" max="2824" width="11.86328125" style="31" customWidth="1"/>
    <col min="2825" max="2825" width="10" style="31" customWidth="1"/>
    <col min="2826" max="2826" width="13.796875" style="31" customWidth="1"/>
    <col min="2827" max="2827" width="10.19921875" style="31" customWidth="1"/>
    <col min="2828" max="2828" width="11.19921875" style="31" bestFit="1" customWidth="1"/>
    <col min="2829" max="2829" width="11.53125" style="31" customWidth="1"/>
    <col min="2830" max="2830" width="10.19921875" style="31" customWidth="1"/>
    <col min="2831" max="2831" width="7.796875" style="31" customWidth="1"/>
    <col min="2832" max="2832" width="8.53125" style="31" customWidth="1"/>
    <col min="2833" max="2833" width="9.46484375" style="31" customWidth="1"/>
    <col min="2834" max="2834" width="9" style="31" customWidth="1"/>
    <col min="2835" max="2835" width="9.1328125" style="31" customWidth="1"/>
    <col min="2836" max="2836" width="8.33203125" style="31" customWidth="1"/>
    <col min="2837" max="3071" width="10" style="31"/>
    <col min="3072" max="3072" width="6" style="31" customWidth="1"/>
    <col min="3073" max="3073" width="38.53125" style="31" customWidth="1"/>
    <col min="3074" max="3074" width="12.33203125" style="31" bestFit="1" customWidth="1"/>
    <col min="3075" max="3075" width="8.33203125" style="31" customWidth="1"/>
    <col min="3076" max="3076" width="11.33203125" style="31" customWidth="1"/>
    <col min="3077" max="3077" width="12.33203125" style="31" customWidth="1"/>
    <col min="3078" max="3078" width="11.19921875" style="31" bestFit="1" customWidth="1"/>
    <col min="3079" max="3079" width="10.1328125" style="31" customWidth="1"/>
    <col min="3080" max="3080" width="11.86328125" style="31" customWidth="1"/>
    <col min="3081" max="3081" width="10" style="31" customWidth="1"/>
    <col min="3082" max="3082" width="13.796875" style="31" customWidth="1"/>
    <col min="3083" max="3083" width="10.19921875" style="31" customWidth="1"/>
    <col min="3084" max="3084" width="11.19921875" style="31" bestFit="1" customWidth="1"/>
    <col min="3085" max="3085" width="11.53125" style="31" customWidth="1"/>
    <col min="3086" max="3086" width="10.19921875" style="31" customWidth="1"/>
    <col min="3087" max="3087" width="7.796875" style="31" customWidth="1"/>
    <col min="3088" max="3088" width="8.53125" style="31" customWidth="1"/>
    <col min="3089" max="3089" width="9.46484375" style="31" customWidth="1"/>
    <col min="3090" max="3090" width="9" style="31" customWidth="1"/>
    <col min="3091" max="3091" width="9.1328125" style="31" customWidth="1"/>
    <col min="3092" max="3092" width="8.33203125" style="31" customWidth="1"/>
    <col min="3093" max="3327" width="10" style="31"/>
    <col min="3328" max="3328" width="6" style="31" customWidth="1"/>
    <col min="3329" max="3329" width="38.53125" style="31" customWidth="1"/>
    <col min="3330" max="3330" width="12.33203125" style="31" bestFit="1" customWidth="1"/>
    <col min="3331" max="3331" width="8.33203125" style="31" customWidth="1"/>
    <col min="3332" max="3332" width="11.33203125" style="31" customWidth="1"/>
    <col min="3333" max="3333" width="12.33203125" style="31" customWidth="1"/>
    <col min="3334" max="3334" width="11.19921875" style="31" bestFit="1" customWidth="1"/>
    <col min="3335" max="3335" width="10.1328125" style="31" customWidth="1"/>
    <col min="3336" max="3336" width="11.86328125" style="31" customWidth="1"/>
    <col min="3337" max="3337" width="10" style="31" customWidth="1"/>
    <col min="3338" max="3338" width="13.796875" style="31" customWidth="1"/>
    <col min="3339" max="3339" width="10.19921875" style="31" customWidth="1"/>
    <col min="3340" max="3340" width="11.19921875" style="31" bestFit="1" customWidth="1"/>
    <col min="3341" max="3341" width="11.53125" style="31" customWidth="1"/>
    <col min="3342" max="3342" width="10.19921875" style="31" customWidth="1"/>
    <col min="3343" max="3343" width="7.796875" style="31" customWidth="1"/>
    <col min="3344" max="3344" width="8.53125" style="31" customWidth="1"/>
    <col min="3345" max="3345" width="9.46484375" style="31" customWidth="1"/>
    <col min="3346" max="3346" width="9" style="31" customWidth="1"/>
    <col min="3347" max="3347" width="9.1328125" style="31" customWidth="1"/>
    <col min="3348" max="3348" width="8.33203125" style="31" customWidth="1"/>
    <col min="3349" max="3583" width="10" style="31"/>
    <col min="3584" max="3584" width="6" style="31" customWidth="1"/>
    <col min="3585" max="3585" width="38.53125" style="31" customWidth="1"/>
    <col min="3586" max="3586" width="12.33203125" style="31" bestFit="1" customWidth="1"/>
    <col min="3587" max="3587" width="8.33203125" style="31" customWidth="1"/>
    <col min="3588" max="3588" width="11.33203125" style="31" customWidth="1"/>
    <col min="3589" max="3589" width="12.33203125" style="31" customWidth="1"/>
    <col min="3590" max="3590" width="11.19921875" style="31" bestFit="1" customWidth="1"/>
    <col min="3591" max="3591" width="10.1328125" style="31" customWidth="1"/>
    <col min="3592" max="3592" width="11.86328125" style="31" customWidth="1"/>
    <col min="3593" max="3593" width="10" style="31" customWidth="1"/>
    <col min="3594" max="3594" width="13.796875" style="31" customWidth="1"/>
    <col min="3595" max="3595" width="10.19921875" style="31" customWidth="1"/>
    <col min="3596" max="3596" width="11.19921875" style="31" bestFit="1" customWidth="1"/>
    <col min="3597" max="3597" width="11.53125" style="31" customWidth="1"/>
    <col min="3598" max="3598" width="10.19921875" style="31" customWidth="1"/>
    <col min="3599" max="3599" width="7.796875" style="31" customWidth="1"/>
    <col min="3600" max="3600" width="8.53125" style="31" customWidth="1"/>
    <col min="3601" max="3601" width="9.46484375" style="31" customWidth="1"/>
    <col min="3602" max="3602" width="9" style="31" customWidth="1"/>
    <col min="3603" max="3603" width="9.1328125" style="31" customWidth="1"/>
    <col min="3604" max="3604" width="8.33203125" style="31" customWidth="1"/>
    <col min="3605" max="3839" width="10" style="31"/>
    <col min="3840" max="3840" width="6" style="31" customWidth="1"/>
    <col min="3841" max="3841" width="38.53125" style="31" customWidth="1"/>
    <col min="3842" max="3842" width="12.33203125" style="31" bestFit="1" customWidth="1"/>
    <col min="3843" max="3843" width="8.33203125" style="31" customWidth="1"/>
    <col min="3844" max="3844" width="11.33203125" style="31" customWidth="1"/>
    <col min="3845" max="3845" width="12.33203125" style="31" customWidth="1"/>
    <col min="3846" max="3846" width="11.19921875" style="31" bestFit="1" customWidth="1"/>
    <col min="3847" max="3847" width="10.1328125" style="31" customWidth="1"/>
    <col min="3848" max="3848" width="11.86328125" style="31" customWidth="1"/>
    <col min="3849" max="3849" width="10" style="31" customWidth="1"/>
    <col min="3850" max="3850" width="13.796875" style="31" customWidth="1"/>
    <col min="3851" max="3851" width="10.19921875" style="31" customWidth="1"/>
    <col min="3852" max="3852" width="11.19921875" style="31" bestFit="1" customWidth="1"/>
    <col min="3853" max="3853" width="11.53125" style="31" customWidth="1"/>
    <col min="3854" max="3854" width="10.19921875" style="31" customWidth="1"/>
    <col min="3855" max="3855" width="7.796875" style="31" customWidth="1"/>
    <col min="3856" max="3856" width="8.53125" style="31" customWidth="1"/>
    <col min="3857" max="3857" width="9.46484375" style="31" customWidth="1"/>
    <col min="3858" max="3858" width="9" style="31" customWidth="1"/>
    <col min="3859" max="3859" width="9.1328125" style="31" customWidth="1"/>
    <col min="3860" max="3860" width="8.33203125" style="31" customWidth="1"/>
    <col min="3861" max="4095" width="10" style="31"/>
    <col min="4096" max="4096" width="6" style="31" customWidth="1"/>
    <col min="4097" max="4097" width="38.53125" style="31" customWidth="1"/>
    <col min="4098" max="4098" width="12.33203125" style="31" bestFit="1" customWidth="1"/>
    <col min="4099" max="4099" width="8.33203125" style="31" customWidth="1"/>
    <col min="4100" max="4100" width="11.33203125" style="31" customWidth="1"/>
    <col min="4101" max="4101" width="12.33203125" style="31" customWidth="1"/>
    <col min="4102" max="4102" width="11.19921875" style="31" bestFit="1" customWidth="1"/>
    <col min="4103" max="4103" width="10.1328125" style="31" customWidth="1"/>
    <col min="4104" max="4104" width="11.86328125" style="31" customWidth="1"/>
    <col min="4105" max="4105" width="10" style="31" customWidth="1"/>
    <col min="4106" max="4106" width="13.796875" style="31" customWidth="1"/>
    <col min="4107" max="4107" width="10.19921875" style="31" customWidth="1"/>
    <col min="4108" max="4108" width="11.19921875" style="31" bestFit="1" customWidth="1"/>
    <col min="4109" max="4109" width="11.53125" style="31" customWidth="1"/>
    <col min="4110" max="4110" width="10.19921875" style="31" customWidth="1"/>
    <col min="4111" max="4111" width="7.796875" style="31" customWidth="1"/>
    <col min="4112" max="4112" width="8.53125" style="31" customWidth="1"/>
    <col min="4113" max="4113" width="9.46484375" style="31" customWidth="1"/>
    <col min="4114" max="4114" width="9" style="31" customWidth="1"/>
    <col min="4115" max="4115" width="9.1328125" style="31" customWidth="1"/>
    <col min="4116" max="4116" width="8.33203125" style="31" customWidth="1"/>
    <col min="4117" max="4351" width="10" style="31"/>
    <col min="4352" max="4352" width="6" style="31" customWidth="1"/>
    <col min="4353" max="4353" width="38.53125" style="31" customWidth="1"/>
    <col min="4354" max="4354" width="12.33203125" style="31" bestFit="1" customWidth="1"/>
    <col min="4355" max="4355" width="8.33203125" style="31" customWidth="1"/>
    <col min="4356" max="4356" width="11.33203125" style="31" customWidth="1"/>
    <col min="4357" max="4357" width="12.33203125" style="31" customWidth="1"/>
    <col min="4358" max="4358" width="11.19921875" style="31" bestFit="1" customWidth="1"/>
    <col min="4359" max="4359" width="10.1328125" style="31" customWidth="1"/>
    <col min="4360" max="4360" width="11.86328125" style="31" customWidth="1"/>
    <col min="4361" max="4361" width="10" style="31" customWidth="1"/>
    <col min="4362" max="4362" width="13.796875" style="31" customWidth="1"/>
    <col min="4363" max="4363" width="10.19921875" style="31" customWidth="1"/>
    <col min="4364" max="4364" width="11.19921875" style="31" bestFit="1" customWidth="1"/>
    <col min="4365" max="4365" width="11.53125" style="31" customWidth="1"/>
    <col min="4366" max="4366" width="10.19921875" style="31" customWidth="1"/>
    <col min="4367" max="4367" width="7.796875" style="31" customWidth="1"/>
    <col min="4368" max="4368" width="8.53125" style="31" customWidth="1"/>
    <col min="4369" max="4369" width="9.46484375" style="31" customWidth="1"/>
    <col min="4370" max="4370" width="9" style="31" customWidth="1"/>
    <col min="4371" max="4371" width="9.1328125" style="31" customWidth="1"/>
    <col min="4372" max="4372" width="8.33203125" style="31" customWidth="1"/>
    <col min="4373" max="4607" width="10" style="31"/>
    <col min="4608" max="4608" width="6" style="31" customWidth="1"/>
    <col min="4609" max="4609" width="38.53125" style="31" customWidth="1"/>
    <col min="4610" max="4610" width="12.33203125" style="31" bestFit="1" customWidth="1"/>
    <col min="4611" max="4611" width="8.33203125" style="31" customWidth="1"/>
    <col min="4612" max="4612" width="11.33203125" style="31" customWidth="1"/>
    <col min="4613" max="4613" width="12.33203125" style="31" customWidth="1"/>
    <col min="4614" max="4614" width="11.19921875" style="31" bestFit="1" customWidth="1"/>
    <col min="4615" max="4615" width="10.1328125" style="31" customWidth="1"/>
    <col min="4616" max="4616" width="11.86328125" style="31" customWidth="1"/>
    <col min="4617" max="4617" width="10" style="31" customWidth="1"/>
    <col min="4618" max="4618" width="13.796875" style="31" customWidth="1"/>
    <col min="4619" max="4619" width="10.19921875" style="31" customWidth="1"/>
    <col min="4620" max="4620" width="11.19921875" style="31" bestFit="1" customWidth="1"/>
    <col min="4621" max="4621" width="11.53125" style="31" customWidth="1"/>
    <col min="4622" max="4622" width="10.19921875" style="31" customWidth="1"/>
    <col min="4623" max="4623" width="7.796875" style="31" customWidth="1"/>
    <col min="4624" max="4624" width="8.53125" style="31" customWidth="1"/>
    <col min="4625" max="4625" width="9.46484375" style="31" customWidth="1"/>
    <col min="4626" max="4626" width="9" style="31" customWidth="1"/>
    <col min="4627" max="4627" width="9.1328125" style="31" customWidth="1"/>
    <col min="4628" max="4628" width="8.33203125" style="31" customWidth="1"/>
    <col min="4629" max="4863" width="10" style="31"/>
    <col min="4864" max="4864" width="6" style="31" customWidth="1"/>
    <col min="4865" max="4865" width="38.53125" style="31" customWidth="1"/>
    <col min="4866" max="4866" width="12.33203125" style="31" bestFit="1" customWidth="1"/>
    <col min="4867" max="4867" width="8.33203125" style="31" customWidth="1"/>
    <col min="4868" max="4868" width="11.33203125" style="31" customWidth="1"/>
    <col min="4869" max="4869" width="12.33203125" style="31" customWidth="1"/>
    <col min="4870" max="4870" width="11.19921875" style="31" bestFit="1" customWidth="1"/>
    <col min="4871" max="4871" width="10.1328125" style="31" customWidth="1"/>
    <col min="4872" max="4872" width="11.86328125" style="31" customWidth="1"/>
    <col min="4873" max="4873" width="10" style="31" customWidth="1"/>
    <col min="4874" max="4874" width="13.796875" style="31" customWidth="1"/>
    <col min="4875" max="4875" width="10.19921875" style="31" customWidth="1"/>
    <col min="4876" max="4876" width="11.19921875" style="31" bestFit="1" customWidth="1"/>
    <col min="4877" max="4877" width="11.53125" style="31" customWidth="1"/>
    <col min="4878" max="4878" width="10.19921875" style="31" customWidth="1"/>
    <col min="4879" max="4879" width="7.796875" style="31" customWidth="1"/>
    <col min="4880" max="4880" width="8.53125" style="31" customWidth="1"/>
    <col min="4881" max="4881" width="9.46484375" style="31" customWidth="1"/>
    <col min="4882" max="4882" width="9" style="31" customWidth="1"/>
    <col min="4883" max="4883" width="9.1328125" style="31" customWidth="1"/>
    <col min="4884" max="4884" width="8.33203125" style="31" customWidth="1"/>
    <col min="4885" max="5119" width="10" style="31"/>
    <col min="5120" max="5120" width="6" style="31" customWidth="1"/>
    <col min="5121" max="5121" width="38.53125" style="31" customWidth="1"/>
    <col min="5122" max="5122" width="12.33203125" style="31" bestFit="1" customWidth="1"/>
    <col min="5123" max="5123" width="8.33203125" style="31" customWidth="1"/>
    <col min="5124" max="5124" width="11.33203125" style="31" customWidth="1"/>
    <col min="5125" max="5125" width="12.33203125" style="31" customWidth="1"/>
    <col min="5126" max="5126" width="11.19921875" style="31" bestFit="1" customWidth="1"/>
    <col min="5127" max="5127" width="10.1328125" style="31" customWidth="1"/>
    <col min="5128" max="5128" width="11.86328125" style="31" customWidth="1"/>
    <col min="5129" max="5129" width="10" style="31" customWidth="1"/>
    <col min="5130" max="5130" width="13.796875" style="31" customWidth="1"/>
    <col min="5131" max="5131" width="10.19921875" style="31" customWidth="1"/>
    <col min="5132" max="5132" width="11.19921875" style="31" bestFit="1" customWidth="1"/>
    <col min="5133" max="5133" width="11.53125" style="31" customWidth="1"/>
    <col min="5134" max="5134" width="10.19921875" style="31" customWidth="1"/>
    <col min="5135" max="5135" width="7.796875" style="31" customWidth="1"/>
    <col min="5136" max="5136" width="8.53125" style="31" customWidth="1"/>
    <col min="5137" max="5137" width="9.46484375" style="31" customWidth="1"/>
    <col min="5138" max="5138" width="9" style="31" customWidth="1"/>
    <col min="5139" max="5139" width="9.1328125" style="31" customWidth="1"/>
    <col min="5140" max="5140" width="8.33203125" style="31" customWidth="1"/>
    <col min="5141" max="5375" width="10" style="31"/>
    <col min="5376" max="5376" width="6" style="31" customWidth="1"/>
    <col min="5377" max="5377" width="38.53125" style="31" customWidth="1"/>
    <col min="5378" max="5378" width="12.33203125" style="31" bestFit="1" customWidth="1"/>
    <col min="5379" max="5379" width="8.33203125" style="31" customWidth="1"/>
    <col min="5380" max="5380" width="11.33203125" style="31" customWidth="1"/>
    <col min="5381" max="5381" width="12.33203125" style="31" customWidth="1"/>
    <col min="5382" max="5382" width="11.19921875" style="31" bestFit="1" customWidth="1"/>
    <col min="5383" max="5383" width="10.1328125" style="31" customWidth="1"/>
    <col min="5384" max="5384" width="11.86328125" style="31" customWidth="1"/>
    <col min="5385" max="5385" width="10" style="31" customWidth="1"/>
    <col min="5386" max="5386" width="13.796875" style="31" customWidth="1"/>
    <col min="5387" max="5387" width="10.19921875" style="31" customWidth="1"/>
    <col min="5388" max="5388" width="11.19921875" style="31" bestFit="1" customWidth="1"/>
    <col min="5389" max="5389" width="11.53125" style="31" customWidth="1"/>
    <col min="5390" max="5390" width="10.19921875" style="31" customWidth="1"/>
    <col min="5391" max="5391" width="7.796875" style="31" customWidth="1"/>
    <col min="5392" max="5392" width="8.53125" style="31" customWidth="1"/>
    <col min="5393" max="5393" width="9.46484375" style="31" customWidth="1"/>
    <col min="5394" max="5394" width="9" style="31" customWidth="1"/>
    <col min="5395" max="5395" width="9.1328125" style="31" customWidth="1"/>
    <col min="5396" max="5396" width="8.33203125" style="31" customWidth="1"/>
    <col min="5397" max="5631" width="10" style="31"/>
    <col min="5632" max="5632" width="6" style="31" customWidth="1"/>
    <col min="5633" max="5633" width="38.53125" style="31" customWidth="1"/>
    <col min="5634" max="5634" width="12.33203125" style="31" bestFit="1" customWidth="1"/>
    <col min="5635" max="5635" width="8.33203125" style="31" customWidth="1"/>
    <col min="5636" max="5636" width="11.33203125" style="31" customWidth="1"/>
    <col min="5637" max="5637" width="12.33203125" style="31" customWidth="1"/>
    <col min="5638" max="5638" width="11.19921875" style="31" bestFit="1" customWidth="1"/>
    <col min="5639" max="5639" width="10.1328125" style="31" customWidth="1"/>
    <col min="5640" max="5640" width="11.86328125" style="31" customWidth="1"/>
    <col min="5641" max="5641" width="10" style="31" customWidth="1"/>
    <col min="5642" max="5642" width="13.796875" style="31" customWidth="1"/>
    <col min="5643" max="5643" width="10.19921875" style="31" customWidth="1"/>
    <col min="5644" max="5644" width="11.19921875" style="31" bestFit="1" customWidth="1"/>
    <col min="5645" max="5645" width="11.53125" style="31" customWidth="1"/>
    <col min="5646" max="5646" width="10.19921875" style="31" customWidth="1"/>
    <col min="5647" max="5647" width="7.796875" style="31" customWidth="1"/>
    <col min="5648" max="5648" width="8.53125" style="31" customWidth="1"/>
    <col min="5649" max="5649" width="9.46484375" style="31" customWidth="1"/>
    <col min="5650" max="5650" width="9" style="31" customWidth="1"/>
    <col min="5651" max="5651" width="9.1328125" style="31" customWidth="1"/>
    <col min="5652" max="5652" width="8.33203125" style="31" customWidth="1"/>
    <col min="5653" max="5887" width="10" style="31"/>
    <col min="5888" max="5888" width="6" style="31" customWidth="1"/>
    <col min="5889" max="5889" width="38.53125" style="31" customWidth="1"/>
    <col min="5890" max="5890" width="12.33203125" style="31" bestFit="1" customWidth="1"/>
    <col min="5891" max="5891" width="8.33203125" style="31" customWidth="1"/>
    <col min="5892" max="5892" width="11.33203125" style="31" customWidth="1"/>
    <col min="5893" max="5893" width="12.33203125" style="31" customWidth="1"/>
    <col min="5894" max="5894" width="11.19921875" style="31" bestFit="1" customWidth="1"/>
    <col min="5895" max="5895" width="10.1328125" style="31" customWidth="1"/>
    <col min="5896" max="5896" width="11.86328125" style="31" customWidth="1"/>
    <col min="5897" max="5897" width="10" style="31" customWidth="1"/>
    <col min="5898" max="5898" width="13.796875" style="31" customWidth="1"/>
    <col min="5899" max="5899" width="10.19921875" style="31" customWidth="1"/>
    <col min="5900" max="5900" width="11.19921875" style="31" bestFit="1" customWidth="1"/>
    <col min="5901" max="5901" width="11.53125" style="31" customWidth="1"/>
    <col min="5902" max="5902" width="10.19921875" style="31" customWidth="1"/>
    <col min="5903" max="5903" width="7.796875" style="31" customWidth="1"/>
    <col min="5904" max="5904" width="8.53125" style="31" customWidth="1"/>
    <col min="5905" max="5905" width="9.46484375" style="31" customWidth="1"/>
    <col min="5906" max="5906" width="9" style="31" customWidth="1"/>
    <col min="5907" max="5907" width="9.1328125" style="31" customWidth="1"/>
    <col min="5908" max="5908" width="8.33203125" style="31" customWidth="1"/>
    <col min="5909" max="6143" width="10" style="31"/>
    <col min="6144" max="6144" width="6" style="31" customWidth="1"/>
    <col min="6145" max="6145" width="38.53125" style="31" customWidth="1"/>
    <col min="6146" max="6146" width="12.33203125" style="31" bestFit="1" customWidth="1"/>
    <col min="6147" max="6147" width="8.33203125" style="31" customWidth="1"/>
    <col min="6148" max="6148" width="11.33203125" style="31" customWidth="1"/>
    <col min="6149" max="6149" width="12.33203125" style="31" customWidth="1"/>
    <col min="6150" max="6150" width="11.19921875" style="31" bestFit="1" customWidth="1"/>
    <col min="6151" max="6151" width="10.1328125" style="31" customWidth="1"/>
    <col min="6152" max="6152" width="11.86328125" style="31" customWidth="1"/>
    <col min="6153" max="6153" width="10" style="31" customWidth="1"/>
    <col min="6154" max="6154" width="13.796875" style="31" customWidth="1"/>
    <col min="6155" max="6155" width="10.19921875" style="31" customWidth="1"/>
    <col min="6156" max="6156" width="11.19921875" style="31" bestFit="1" customWidth="1"/>
    <col min="6157" max="6157" width="11.53125" style="31" customWidth="1"/>
    <col min="6158" max="6158" width="10.19921875" style="31" customWidth="1"/>
    <col min="6159" max="6159" width="7.796875" style="31" customWidth="1"/>
    <col min="6160" max="6160" width="8.53125" style="31" customWidth="1"/>
    <col min="6161" max="6161" width="9.46484375" style="31" customWidth="1"/>
    <col min="6162" max="6162" width="9" style="31" customWidth="1"/>
    <col min="6163" max="6163" width="9.1328125" style="31" customWidth="1"/>
    <col min="6164" max="6164" width="8.33203125" style="31" customWidth="1"/>
    <col min="6165" max="6399" width="10" style="31"/>
    <col min="6400" max="6400" width="6" style="31" customWidth="1"/>
    <col min="6401" max="6401" width="38.53125" style="31" customWidth="1"/>
    <col min="6402" max="6402" width="12.33203125" style="31" bestFit="1" customWidth="1"/>
    <col min="6403" max="6403" width="8.33203125" style="31" customWidth="1"/>
    <col min="6404" max="6404" width="11.33203125" style="31" customWidth="1"/>
    <col min="6405" max="6405" width="12.33203125" style="31" customWidth="1"/>
    <col min="6406" max="6406" width="11.19921875" style="31" bestFit="1" customWidth="1"/>
    <col min="6407" max="6407" width="10.1328125" style="31" customWidth="1"/>
    <col min="6408" max="6408" width="11.86328125" style="31" customWidth="1"/>
    <col min="6409" max="6409" width="10" style="31" customWidth="1"/>
    <col min="6410" max="6410" width="13.796875" style="31" customWidth="1"/>
    <col min="6411" max="6411" width="10.19921875" style="31" customWidth="1"/>
    <col min="6412" max="6412" width="11.19921875" style="31" bestFit="1" customWidth="1"/>
    <col min="6413" max="6413" width="11.53125" style="31" customWidth="1"/>
    <col min="6414" max="6414" width="10.19921875" style="31" customWidth="1"/>
    <col min="6415" max="6415" width="7.796875" style="31" customWidth="1"/>
    <col min="6416" max="6416" width="8.53125" style="31" customWidth="1"/>
    <col min="6417" max="6417" width="9.46484375" style="31" customWidth="1"/>
    <col min="6418" max="6418" width="9" style="31" customWidth="1"/>
    <col min="6419" max="6419" width="9.1328125" style="31" customWidth="1"/>
    <col min="6420" max="6420" width="8.33203125" style="31" customWidth="1"/>
    <col min="6421" max="6655" width="10" style="31"/>
    <col min="6656" max="6656" width="6" style="31" customWidth="1"/>
    <col min="6657" max="6657" width="38.53125" style="31" customWidth="1"/>
    <col min="6658" max="6658" width="12.33203125" style="31" bestFit="1" customWidth="1"/>
    <col min="6659" max="6659" width="8.33203125" style="31" customWidth="1"/>
    <col min="6660" max="6660" width="11.33203125" style="31" customWidth="1"/>
    <col min="6661" max="6661" width="12.33203125" style="31" customWidth="1"/>
    <col min="6662" max="6662" width="11.19921875" style="31" bestFit="1" customWidth="1"/>
    <col min="6663" max="6663" width="10.1328125" style="31" customWidth="1"/>
    <col min="6664" max="6664" width="11.86328125" style="31" customWidth="1"/>
    <col min="6665" max="6665" width="10" style="31" customWidth="1"/>
    <col min="6666" max="6666" width="13.796875" style="31" customWidth="1"/>
    <col min="6667" max="6667" width="10.19921875" style="31" customWidth="1"/>
    <col min="6668" max="6668" width="11.19921875" style="31" bestFit="1" customWidth="1"/>
    <col min="6669" max="6669" width="11.53125" style="31" customWidth="1"/>
    <col min="6670" max="6670" width="10.19921875" style="31" customWidth="1"/>
    <col min="6671" max="6671" width="7.796875" style="31" customWidth="1"/>
    <col min="6672" max="6672" width="8.53125" style="31" customWidth="1"/>
    <col min="6673" max="6673" width="9.46484375" style="31" customWidth="1"/>
    <col min="6674" max="6674" width="9" style="31" customWidth="1"/>
    <col min="6675" max="6675" width="9.1328125" style="31" customWidth="1"/>
    <col min="6676" max="6676" width="8.33203125" style="31" customWidth="1"/>
    <col min="6677" max="6911" width="10" style="31"/>
    <col min="6912" max="6912" width="6" style="31" customWidth="1"/>
    <col min="6913" max="6913" width="38.53125" style="31" customWidth="1"/>
    <col min="6914" max="6914" width="12.33203125" style="31" bestFit="1" customWidth="1"/>
    <col min="6915" max="6915" width="8.33203125" style="31" customWidth="1"/>
    <col min="6916" max="6916" width="11.33203125" style="31" customWidth="1"/>
    <col min="6917" max="6917" width="12.33203125" style="31" customWidth="1"/>
    <col min="6918" max="6918" width="11.19921875" style="31" bestFit="1" customWidth="1"/>
    <col min="6919" max="6919" width="10.1328125" style="31" customWidth="1"/>
    <col min="6920" max="6920" width="11.86328125" style="31" customWidth="1"/>
    <col min="6921" max="6921" width="10" style="31" customWidth="1"/>
    <col min="6922" max="6922" width="13.796875" style="31" customWidth="1"/>
    <col min="6923" max="6923" width="10.19921875" style="31" customWidth="1"/>
    <col min="6924" max="6924" width="11.19921875" style="31" bestFit="1" customWidth="1"/>
    <col min="6925" max="6925" width="11.53125" style="31" customWidth="1"/>
    <col min="6926" max="6926" width="10.19921875" style="31" customWidth="1"/>
    <col min="6927" max="6927" width="7.796875" style="31" customWidth="1"/>
    <col min="6928" max="6928" width="8.53125" style="31" customWidth="1"/>
    <col min="6929" max="6929" width="9.46484375" style="31" customWidth="1"/>
    <col min="6930" max="6930" width="9" style="31" customWidth="1"/>
    <col min="6931" max="6931" width="9.1328125" style="31" customWidth="1"/>
    <col min="6932" max="6932" width="8.33203125" style="31" customWidth="1"/>
    <col min="6933" max="7167" width="10" style="31"/>
    <col min="7168" max="7168" width="6" style="31" customWidth="1"/>
    <col min="7169" max="7169" width="38.53125" style="31" customWidth="1"/>
    <col min="7170" max="7170" width="12.33203125" style="31" bestFit="1" customWidth="1"/>
    <col min="7171" max="7171" width="8.33203125" style="31" customWidth="1"/>
    <col min="7172" max="7172" width="11.33203125" style="31" customWidth="1"/>
    <col min="7173" max="7173" width="12.33203125" style="31" customWidth="1"/>
    <col min="7174" max="7174" width="11.19921875" style="31" bestFit="1" customWidth="1"/>
    <col min="7175" max="7175" width="10.1328125" style="31" customWidth="1"/>
    <col min="7176" max="7176" width="11.86328125" style="31" customWidth="1"/>
    <col min="7177" max="7177" width="10" style="31" customWidth="1"/>
    <col min="7178" max="7178" width="13.796875" style="31" customWidth="1"/>
    <col min="7179" max="7179" width="10.19921875" style="31" customWidth="1"/>
    <col min="7180" max="7180" width="11.19921875" style="31" bestFit="1" customWidth="1"/>
    <col min="7181" max="7181" width="11.53125" style="31" customWidth="1"/>
    <col min="7182" max="7182" width="10.19921875" style="31" customWidth="1"/>
    <col min="7183" max="7183" width="7.796875" style="31" customWidth="1"/>
    <col min="7184" max="7184" width="8.53125" style="31" customWidth="1"/>
    <col min="7185" max="7185" width="9.46484375" style="31" customWidth="1"/>
    <col min="7186" max="7186" width="9" style="31" customWidth="1"/>
    <col min="7187" max="7187" width="9.1328125" style="31" customWidth="1"/>
    <col min="7188" max="7188" width="8.33203125" style="31" customWidth="1"/>
    <col min="7189" max="7423" width="10" style="31"/>
    <col min="7424" max="7424" width="6" style="31" customWidth="1"/>
    <col min="7425" max="7425" width="38.53125" style="31" customWidth="1"/>
    <col min="7426" max="7426" width="12.33203125" style="31" bestFit="1" customWidth="1"/>
    <col min="7427" max="7427" width="8.33203125" style="31" customWidth="1"/>
    <col min="7428" max="7428" width="11.33203125" style="31" customWidth="1"/>
    <col min="7429" max="7429" width="12.33203125" style="31" customWidth="1"/>
    <col min="7430" max="7430" width="11.19921875" style="31" bestFit="1" customWidth="1"/>
    <col min="7431" max="7431" width="10.1328125" style="31" customWidth="1"/>
    <col min="7432" max="7432" width="11.86328125" style="31" customWidth="1"/>
    <col min="7433" max="7433" width="10" style="31" customWidth="1"/>
    <col min="7434" max="7434" width="13.796875" style="31" customWidth="1"/>
    <col min="7435" max="7435" width="10.19921875" style="31" customWidth="1"/>
    <col min="7436" max="7436" width="11.19921875" style="31" bestFit="1" customWidth="1"/>
    <col min="7437" max="7437" width="11.53125" style="31" customWidth="1"/>
    <col min="7438" max="7438" width="10.19921875" style="31" customWidth="1"/>
    <col min="7439" max="7439" width="7.796875" style="31" customWidth="1"/>
    <col min="7440" max="7440" width="8.53125" style="31" customWidth="1"/>
    <col min="7441" max="7441" width="9.46484375" style="31" customWidth="1"/>
    <col min="7442" max="7442" width="9" style="31" customWidth="1"/>
    <col min="7443" max="7443" width="9.1328125" style="31" customWidth="1"/>
    <col min="7444" max="7444" width="8.33203125" style="31" customWidth="1"/>
    <col min="7445" max="7679" width="10" style="31"/>
    <col min="7680" max="7680" width="6" style="31" customWidth="1"/>
    <col min="7681" max="7681" width="38.53125" style="31" customWidth="1"/>
    <col min="7682" max="7682" width="12.33203125" style="31" bestFit="1" customWidth="1"/>
    <col min="7683" max="7683" width="8.33203125" style="31" customWidth="1"/>
    <col min="7684" max="7684" width="11.33203125" style="31" customWidth="1"/>
    <col min="7685" max="7685" width="12.33203125" style="31" customWidth="1"/>
    <col min="7686" max="7686" width="11.19921875" style="31" bestFit="1" customWidth="1"/>
    <col min="7687" max="7687" width="10.1328125" style="31" customWidth="1"/>
    <col min="7688" max="7688" width="11.86328125" style="31" customWidth="1"/>
    <col min="7689" max="7689" width="10" style="31" customWidth="1"/>
    <col min="7690" max="7690" width="13.796875" style="31" customWidth="1"/>
    <col min="7691" max="7691" width="10.19921875" style="31" customWidth="1"/>
    <col min="7692" max="7692" width="11.19921875" style="31" bestFit="1" customWidth="1"/>
    <col min="7693" max="7693" width="11.53125" style="31" customWidth="1"/>
    <col min="7694" max="7694" width="10.19921875" style="31" customWidth="1"/>
    <col min="7695" max="7695" width="7.796875" style="31" customWidth="1"/>
    <col min="7696" max="7696" width="8.53125" style="31" customWidth="1"/>
    <col min="7697" max="7697" width="9.46484375" style="31" customWidth="1"/>
    <col min="7698" max="7698" width="9" style="31" customWidth="1"/>
    <col min="7699" max="7699" width="9.1328125" style="31" customWidth="1"/>
    <col min="7700" max="7700" width="8.33203125" style="31" customWidth="1"/>
    <col min="7701" max="7935" width="10" style="31"/>
    <col min="7936" max="7936" width="6" style="31" customWidth="1"/>
    <col min="7937" max="7937" width="38.53125" style="31" customWidth="1"/>
    <col min="7938" max="7938" width="12.33203125" style="31" bestFit="1" customWidth="1"/>
    <col min="7939" max="7939" width="8.33203125" style="31" customWidth="1"/>
    <col min="7940" max="7940" width="11.33203125" style="31" customWidth="1"/>
    <col min="7941" max="7941" width="12.33203125" style="31" customWidth="1"/>
    <col min="7942" max="7942" width="11.19921875" style="31" bestFit="1" customWidth="1"/>
    <col min="7943" max="7943" width="10.1328125" style="31" customWidth="1"/>
    <col min="7944" max="7944" width="11.86328125" style="31" customWidth="1"/>
    <col min="7945" max="7945" width="10" style="31" customWidth="1"/>
    <col min="7946" max="7946" width="13.796875" style="31" customWidth="1"/>
    <col min="7947" max="7947" width="10.19921875" style="31" customWidth="1"/>
    <col min="7948" max="7948" width="11.19921875" style="31" bestFit="1" customWidth="1"/>
    <col min="7949" max="7949" width="11.53125" style="31" customWidth="1"/>
    <col min="7950" max="7950" width="10.19921875" style="31" customWidth="1"/>
    <col min="7951" max="7951" width="7.796875" style="31" customWidth="1"/>
    <col min="7952" max="7952" width="8.53125" style="31" customWidth="1"/>
    <col min="7953" max="7953" width="9.46484375" style="31" customWidth="1"/>
    <col min="7954" max="7954" width="9" style="31" customWidth="1"/>
    <col min="7955" max="7955" width="9.1328125" style="31" customWidth="1"/>
    <col min="7956" max="7956" width="8.33203125" style="31" customWidth="1"/>
    <col min="7957" max="8191" width="10" style="31"/>
    <col min="8192" max="8192" width="6" style="31" customWidth="1"/>
    <col min="8193" max="8193" width="38.53125" style="31" customWidth="1"/>
    <col min="8194" max="8194" width="12.33203125" style="31" bestFit="1" customWidth="1"/>
    <col min="8195" max="8195" width="8.33203125" style="31" customWidth="1"/>
    <col min="8196" max="8196" width="11.33203125" style="31" customWidth="1"/>
    <col min="8197" max="8197" width="12.33203125" style="31" customWidth="1"/>
    <col min="8198" max="8198" width="11.19921875" style="31" bestFit="1" customWidth="1"/>
    <col min="8199" max="8199" width="10.1328125" style="31" customWidth="1"/>
    <col min="8200" max="8200" width="11.86328125" style="31" customWidth="1"/>
    <col min="8201" max="8201" width="10" style="31" customWidth="1"/>
    <col min="8202" max="8202" width="13.796875" style="31" customWidth="1"/>
    <col min="8203" max="8203" width="10.19921875" style="31" customWidth="1"/>
    <col min="8204" max="8204" width="11.19921875" style="31" bestFit="1" customWidth="1"/>
    <col min="8205" max="8205" width="11.53125" style="31" customWidth="1"/>
    <col min="8206" max="8206" width="10.19921875" style="31" customWidth="1"/>
    <col min="8207" max="8207" width="7.796875" style="31" customWidth="1"/>
    <col min="8208" max="8208" width="8.53125" style="31" customWidth="1"/>
    <col min="8209" max="8209" width="9.46484375" style="31" customWidth="1"/>
    <col min="8210" max="8210" width="9" style="31" customWidth="1"/>
    <col min="8211" max="8211" width="9.1328125" style="31" customWidth="1"/>
    <col min="8212" max="8212" width="8.33203125" style="31" customWidth="1"/>
    <col min="8213" max="8447" width="10" style="31"/>
    <col min="8448" max="8448" width="6" style="31" customWidth="1"/>
    <col min="8449" max="8449" width="38.53125" style="31" customWidth="1"/>
    <col min="8450" max="8450" width="12.33203125" style="31" bestFit="1" customWidth="1"/>
    <col min="8451" max="8451" width="8.33203125" style="31" customWidth="1"/>
    <col min="8452" max="8452" width="11.33203125" style="31" customWidth="1"/>
    <col min="8453" max="8453" width="12.33203125" style="31" customWidth="1"/>
    <col min="8454" max="8454" width="11.19921875" style="31" bestFit="1" customWidth="1"/>
    <col min="8455" max="8455" width="10.1328125" style="31" customWidth="1"/>
    <col min="8456" max="8456" width="11.86328125" style="31" customWidth="1"/>
    <col min="8457" max="8457" width="10" style="31" customWidth="1"/>
    <col min="8458" max="8458" width="13.796875" style="31" customWidth="1"/>
    <col min="8459" max="8459" width="10.19921875" style="31" customWidth="1"/>
    <col min="8460" max="8460" width="11.19921875" style="31" bestFit="1" customWidth="1"/>
    <col min="8461" max="8461" width="11.53125" style="31" customWidth="1"/>
    <col min="8462" max="8462" width="10.19921875" style="31" customWidth="1"/>
    <col min="8463" max="8463" width="7.796875" style="31" customWidth="1"/>
    <col min="8464" max="8464" width="8.53125" style="31" customWidth="1"/>
    <col min="8465" max="8465" width="9.46484375" style="31" customWidth="1"/>
    <col min="8466" max="8466" width="9" style="31" customWidth="1"/>
    <col min="8467" max="8467" width="9.1328125" style="31" customWidth="1"/>
    <col min="8468" max="8468" width="8.33203125" style="31" customWidth="1"/>
    <col min="8469" max="8703" width="10" style="31"/>
    <col min="8704" max="8704" width="6" style="31" customWidth="1"/>
    <col min="8705" max="8705" width="38.53125" style="31" customWidth="1"/>
    <col min="8706" max="8706" width="12.33203125" style="31" bestFit="1" customWidth="1"/>
    <col min="8707" max="8707" width="8.33203125" style="31" customWidth="1"/>
    <col min="8708" max="8708" width="11.33203125" style="31" customWidth="1"/>
    <col min="8709" max="8709" width="12.33203125" style="31" customWidth="1"/>
    <col min="8710" max="8710" width="11.19921875" style="31" bestFit="1" customWidth="1"/>
    <col min="8711" max="8711" width="10.1328125" style="31" customWidth="1"/>
    <col min="8712" max="8712" width="11.86328125" style="31" customWidth="1"/>
    <col min="8713" max="8713" width="10" style="31" customWidth="1"/>
    <col min="8714" max="8714" width="13.796875" style="31" customWidth="1"/>
    <col min="8715" max="8715" width="10.19921875" style="31" customWidth="1"/>
    <col min="8716" max="8716" width="11.19921875" style="31" bestFit="1" customWidth="1"/>
    <col min="8717" max="8717" width="11.53125" style="31" customWidth="1"/>
    <col min="8718" max="8718" width="10.19921875" style="31" customWidth="1"/>
    <col min="8719" max="8719" width="7.796875" style="31" customWidth="1"/>
    <col min="8720" max="8720" width="8.53125" style="31" customWidth="1"/>
    <col min="8721" max="8721" width="9.46484375" style="31" customWidth="1"/>
    <col min="8722" max="8722" width="9" style="31" customWidth="1"/>
    <col min="8723" max="8723" width="9.1328125" style="31" customWidth="1"/>
    <col min="8724" max="8724" width="8.33203125" style="31" customWidth="1"/>
    <col min="8725" max="8959" width="10" style="31"/>
    <col min="8960" max="8960" width="6" style="31" customWidth="1"/>
    <col min="8961" max="8961" width="38.53125" style="31" customWidth="1"/>
    <col min="8962" max="8962" width="12.33203125" style="31" bestFit="1" customWidth="1"/>
    <col min="8963" max="8963" width="8.33203125" style="31" customWidth="1"/>
    <col min="8964" max="8964" width="11.33203125" style="31" customWidth="1"/>
    <col min="8965" max="8965" width="12.33203125" style="31" customWidth="1"/>
    <col min="8966" max="8966" width="11.19921875" style="31" bestFit="1" customWidth="1"/>
    <col min="8967" max="8967" width="10.1328125" style="31" customWidth="1"/>
    <col min="8968" max="8968" width="11.86328125" style="31" customWidth="1"/>
    <col min="8969" max="8969" width="10" style="31" customWidth="1"/>
    <col min="8970" max="8970" width="13.796875" style="31" customWidth="1"/>
    <col min="8971" max="8971" width="10.19921875" style="31" customWidth="1"/>
    <col min="8972" max="8972" width="11.19921875" style="31" bestFit="1" customWidth="1"/>
    <col min="8973" max="8973" width="11.53125" style="31" customWidth="1"/>
    <col min="8974" max="8974" width="10.19921875" style="31" customWidth="1"/>
    <col min="8975" max="8975" width="7.796875" style="31" customWidth="1"/>
    <col min="8976" max="8976" width="8.53125" style="31" customWidth="1"/>
    <col min="8977" max="8977" width="9.46484375" style="31" customWidth="1"/>
    <col min="8978" max="8978" width="9" style="31" customWidth="1"/>
    <col min="8979" max="8979" width="9.1328125" style="31" customWidth="1"/>
    <col min="8980" max="8980" width="8.33203125" style="31" customWidth="1"/>
    <col min="8981" max="9215" width="10" style="31"/>
    <col min="9216" max="9216" width="6" style="31" customWidth="1"/>
    <col min="9217" max="9217" width="38.53125" style="31" customWidth="1"/>
    <col min="9218" max="9218" width="12.33203125" style="31" bestFit="1" customWidth="1"/>
    <col min="9219" max="9219" width="8.33203125" style="31" customWidth="1"/>
    <col min="9220" max="9220" width="11.33203125" style="31" customWidth="1"/>
    <col min="9221" max="9221" width="12.33203125" style="31" customWidth="1"/>
    <col min="9222" max="9222" width="11.19921875" style="31" bestFit="1" customWidth="1"/>
    <col min="9223" max="9223" width="10.1328125" style="31" customWidth="1"/>
    <col min="9224" max="9224" width="11.86328125" style="31" customWidth="1"/>
    <col min="9225" max="9225" width="10" style="31" customWidth="1"/>
    <col min="9226" max="9226" width="13.796875" style="31" customWidth="1"/>
    <col min="9227" max="9227" width="10.19921875" style="31" customWidth="1"/>
    <col min="9228" max="9228" width="11.19921875" style="31" bestFit="1" customWidth="1"/>
    <col min="9229" max="9229" width="11.53125" style="31" customWidth="1"/>
    <col min="9230" max="9230" width="10.19921875" style="31" customWidth="1"/>
    <col min="9231" max="9231" width="7.796875" style="31" customWidth="1"/>
    <col min="9232" max="9232" width="8.53125" style="31" customWidth="1"/>
    <col min="9233" max="9233" width="9.46484375" style="31" customWidth="1"/>
    <col min="9234" max="9234" width="9" style="31" customWidth="1"/>
    <col min="9235" max="9235" width="9.1328125" style="31" customWidth="1"/>
    <col min="9236" max="9236" width="8.33203125" style="31" customWidth="1"/>
    <col min="9237" max="9471" width="10" style="31"/>
    <col min="9472" max="9472" width="6" style="31" customWidth="1"/>
    <col min="9473" max="9473" width="38.53125" style="31" customWidth="1"/>
    <col min="9474" max="9474" width="12.33203125" style="31" bestFit="1" customWidth="1"/>
    <col min="9475" max="9475" width="8.33203125" style="31" customWidth="1"/>
    <col min="9476" max="9476" width="11.33203125" style="31" customWidth="1"/>
    <col min="9477" max="9477" width="12.33203125" style="31" customWidth="1"/>
    <col min="9478" max="9478" width="11.19921875" style="31" bestFit="1" customWidth="1"/>
    <col min="9479" max="9479" width="10.1328125" style="31" customWidth="1"/>
    <col min="9480" max="9480" width="11.86328125" style="31" customWidth="1"/>
    <col min="9481" max="9481" width="10" style="31" customWidth="1"/>
    <col min="9482" max="9482" width="13.796875" style="31" customWidth="1"/>
    <col min="9483" max="9483" width="10.19921875" style="31" customWidth="1"/>
    <col min="9484" max="9484" width="11.19921875" style="31" bestFit="1" customWidth="1"/>
    <col min="9485" max="9485" width="11.53125" style="31" customWidth="1"/>
    <col min="9486" max="9486" width="10.19921875" style="31" customWidth="1"/>
    <col min="9487" max="9487" width="7.796875" style="31" customWidth="1"/>
    <col min="9488" max="9488" width="8.53125" style="31" customWidth="1"/>
    <col min="9489" max="9489" width="9.46484375" style="31" customWidth="1"/>
    <col min="9490" max="9490" width="9" style="31" customWidth="1"/>
    <col min="9491" max="9491" width="9.1328125" style="31" customWidth="1"/>
    <col min="9492" max="9492" width="8.33203125" style="31" customWidth="1"/>
    <col min="9493" max="9727" width="10" style="31"/>
    <col min="9728" max="9728" width="6" style="31" customWidth="1"/>
    <col min="9729" max="9729" width="38.53125" style="31" customWidth="1"/>
    <col min="9730" max="9730" width="12.33203125" style="31" bestFit="1" customWidth="1"/>
    <col min="9731" max="9731" width="8.33203125" style="31" customWidth="1"/>
    <col min="9732" max="9732" width="11.33203125" style="31" customWidth="1"/>
    <col min="9733" max="9733" width="12.33203125" style="31" customWidth="1"/>
    <col min="9734" max="9734" width="11.19921875" style="31" bestFit="1" customWidth="1"/>
    <col min="9735" max="9735" width="10.1328125" style="31" customWidth="1"/>
    <col min="9736" max="9736" width="11.86328125" style="31" customWidth="1"/>
    <col min="9737" max="9737" width="10" style="31" customWidth="1"/>
    <col min="9738" max="9738" width="13.796875" style="31" customWidth="1"/>
    <col min="9739" max="9739" width="10.19921875" style="31" customWidth="1"/>
    <col min="9740" max="9740" width="11.19921875" style="31" bestFit="1" customWidth="1"/>
    <col min="9741" max="9741" width="11.53125" style="31" customWidth="1"/>
    <col min="9742" max="9742" width="10.19921875" style="31" customWidth="1"/>
    <col min="9743" max="9743" width="7.796875" style="31" customWidth="1"/>
    <col min="9744" max="9744" width="8.53125" style="31" customWidth="1"/>
    <col min="9745" max="9745" width="9.46484375" style="31" customWidth="1"/>
    <col min="9746" max="9746" width="9" style="31" customWidth="1"/>
    <col min="9747" max="9747" width="9.1328125" style="31" customWidth="1"/>
    <col min="9748" max="9748" width="8.33203125" style="31" customWidth="1"/>
    <col min="9749" max="9983" width="10" style="31"/>
    <col min="9984" max="9984" width="6" style="31" customWidth="1"/>
    <col min="9985" max="9985" width="38.53125" style="31" customWidth="1"/>
    <col min="9986" max="9986" width="12.33203125" style="31" bestFit="1" customWidth="1"/>
    <col min="9987" max="9987" width="8.33203125" style="31" customWidth="1"/>
    <col min="9988" max="9988" width="11.33203125" style="31" customWidth="1"/>
    <col min="9989" max="9989" width="12.33203125" style="31" customWidth="1"/>
    <col min="9990" max="9990" width="11.19921875" style="31" bestFit="1" customWidth="1"/>
    <col min="9991" max="9991" width="10.1328125" style="31" customWidth="1"/>
    <col min="9992" max="9992" width="11.86328125" style="31" customWidth="1"/>
    <col min="9993" max="9993" width="10" style="31" customWidth="1"/>
    <col min="9994" max="9994" width="13.796875" style="31" customWidth="1"/>
    <col min="9995" max="9995" width="10.19921875" style="31" customWidth="1"/>
    <col min="9996" max="9996" width="11.19921875" style="31" bestFit="1" customWidth="1"/>
    <col min="9997" max="9997" width="11.53125" style="31" customWidth="1"/>
    <col min="9998" max="9998" width="10.19921875" style="31" customWidth="1"/>
    <col min="9999" max="9999" width="7.796875" style="31" customWidth="1"/>
    <col min="10000" max="10000" width="8.53125" style="31" customWidth="1"/>
    <col min="10001" max="10001" width="9.46484375" style="31" customWidth="1"/>
    <col min="10002" max="10002" width="9" style="31" customWidth="1"/>
    <col min="10003" max="10003" width="9.1328125" style="31" customWidth="1"/>
    <col min="10004" max="10004" width="8.33203125" style="31" customWidth="1"/>
    <col min="10005" max="10239" width="10" style="31"/>
    <col min="10240" max="10240" width="6" style="31" customWidth="1"/>
    <col min="10241" max="10241" width="38.53125" style="31" customWidth="1"/>
    <col min="10242" max="10242" width="12.33203125" style="31" bestFit="1" customWidth="1"/>
    <col min="10243" max="10243" width="8.33203125" style="31" customWidth="1"/>
    <col min="10244" max="10244" width="11.33203125" style="31" customWidth="1"/>
    <col min="10245" max="10245" width="12.33203125" style="31" customWidth="1"/>
    <col min="10246" max="10246" width="11.19921875" style="31" bestFit="1" customWidth="1"/>
    <col min="10247" max="10247" width="10.1328125" style="31" customWidth="1"/>
    <col min="10248" max="10248" width="11.86328125" style="31" customWidth="1"/>
    <col min="10249" max="10249" width="10" style="31" customWidth="1"/>
    <col min="10250" max="10250" width="13.796875" style="31" customWidth="1"/>
    <col min="10251" max="10251" width="10.19921875" style="31" customWidth="1"/>
    <col min="10252" max="10252" width="11.19921875" style="31" bestFit="1" customWidth="1"/>
    <col min="10253" max="10253" width="11.53125" style="31" customWidth="1"/>
    <col min="10254" max="10254" width="10.19921875" style="31" customWidth="1"/>
    <col min="10255" max="10255" width="7.796875" style="31" customWidth="1"/>
    <col min="10256" max="10256" width="8.53125" style="31" customWidth="1"/>
    <col min="10257" max="10257" width="9.46484375" style="31" customWidth="1"/>
    <col min="10258" max="10258" width="9" style="31" customWidth="1"/>
    <col min="10259" max="10259" width="9.1328125" style="31" customWidth="1"/>
    <col min="10260" max="10260" width="8.33203125" style="31" customWidth="1"/>
    <col min="10261" max="10495" width="10" style="31"/>
    <col min="10496" max="10496" width="6" style="31" customWidth="1"/>
    <col min="10497" max="10497" width="38.53125" style="31" customWidth="1"/>
    <col min="10498" max="10498" width="12.33203125" style="31" bestFit="1" customWidth="1"/>
    <col min="10499" max="10499" width="8.33203125" style="31" customWidth="1"/>
    <col min="10500" max="10500" width="11.33203125" style="31" customWidth="1"/>
    <col min="10501" max="10501" width="12.33203125" style="31" customWidth="1"/>
    <col min="10502" max="10502" width="11.19921875" style="31" bestFit="1" customWidth="1"/>
    <col min="10503" max="10503" width="10.1328125" style="31" customWidth="1"/>
    <col min="10504" max="10504" width="11.86328125" style="31" customWidth="1"/>
    <col min="10505" max="10505" width="10" style="31" customWidth="1"/>
    <col min="10506" max="10506" width="13.796875" style="31" customWidth="1"/>
    <col min="10507" max="10507" width="10.19921875" style="31" customWidth="1"/>
    <col min="10508" max="10508" width="11.19921875" style="31" bestFit="1" customWidth="1"/>
    <col min="10509" max="10509" width="11.53125" style="31" customWidth="1"/>
    <col min="10510" max="10510" width="10.19921875" style="31" customWidth="1"/>
    <col min="10511" max="10511" width="7.796875" style="31" customWidth="1"/>
    <col min="10512" max="10512" width="8.53125" style="31" customWidth="1"/>
    <col min="10513" max="10513" width="9.46484375" style="31" customWidth="1"/>
    <col min="10514" max="10514" width="9" style="31" customWidth="1"/>
    <col min="10515" max="10515" width="9.1328125" style="31" customWidth="1"/>
    <col min="10516" max="10516" width="8.33203125" style="31" customWidth="1"/>
    <col min="10517" max="10751" width="10" style="31"/>
    <col min="10752" max="10752" width="6" style="31" customWidth="1"/>
    <col min="10753" max="10753" width="38.53125" style="31" customWidth="1"/>
    <col min="10754" max="10754" width="12.33203125" style="31" bestFit="1" customWidth="1"/>
    <col min="10755" max="10755" width="8.33203125" style="31" customWidth="1"/>
    <col min="10756" max="10756" width="11.33203125" style="31" customWidth="1"/>
    <col min="10757" max="10757" width="12.33203125" style="31" customWidth="1"/>
    <col min="10758" max="10758" width="11.19921875" style="31" bestFit="1" customWidth="1"/>
    <col min="10759" max="10759" width="10.1328125" style="31" customWidth="1"/>
    <col min="10760" max="10760" width="11.86328125" style="31" customWidth="1"/>
    <col min="10761" max="10761" width="10" style="31" customWidth="1"/>
    <col min="10762" max="10762" width="13.796875" style="31" customWidth="1"/>
    <col min="10763" max="10763" width="10.19921875" style="31" customWidth="1"/>
    <col min="10764" max="10764" width="11.19921875" style="31" bestFit="1" customWidth="1"/>
    <col min="10765" max="10765" width="11.53125" style="31" customWidth="1"/>
    <col min="10766" max="10766" width="10.19921875" style="31" customWidth="1"/>
    <col min="10767" max="10767" width="7.796875" style="31" customWidth="1"/>
    <col min="10768" max="10768" width="8.53125" style="31" customWidth="1"/>
    <col min="10769" max="10769" width="9.46484375" style="31" customWidth="1"/>
    <col min="10770" max="10770" width="9" style="31" customWidth="1"/>
    <col min="10771" max="10771" width="9.1328125" style="31" customWidth="1"/>
    <col min="10772" max="10772" width="8.33203125" style="31" customWidth="1"/>
    <col min="10773" max="11007" width="10" style="31"/>
    <col min="11008" max="11008" width="6" style="31" customWidth="1"/>
    <col min="11009" max="11009" width="38.53125" style="31" customWidth="1"/>
    <col min="11010" max="11010" width="12.33203125" style="31" bestFit="1" customWidth="1"/>
    <col min="11011" max="11011" width="8.33203125" style="31" customWidth="1"/>
    <col min="11012" max="11012" width="11.33203125" style="31" customWidth="1"/>
    <col min="11013" max="11013" width="12.33203125" style="31" customWidth="1"/>
    <col min="11014" max="11014" width="11.19921875" style="31" bestFit="1" customWidth="1"/>
    <col min="11015" max="11015" width="10.1328125" style="31" customWidth="1"/>
    <col min="11016" max="11016" width="11.86328125" style="31" customWidth="1"/>
    <col min="11017" max="11017" width="10" style="31" customWidth="1"/>
    <col min="11018" max="11018" width="13.796875" style="31" customWidth="1"/>
    <col min="11019" max="11019" width="10.19921875" style="31" customWidth="1"/>
    <col min="11020" max="11020" width="11.19921875" style="31" bestFit="1" customWidth="1"/>
    <col min="11021" max="11021" width="11.53125" style="31" customWidth="1"/>
    <col min="11022" max="11022" width="10.19921875" style="31" customWidth="1"/>
    <col min="11023" max="11023" width="7.796875" style="31" customWidth="1"/>
    <col min="11024" max="11024" width="8.53125" style="31" customWidth="1"/>
    <col min="11025" max="11025" width="9.46484375" style="31" customWidth="1"/>
    <col min="11026" max="11026" width="9" style="31" customWidth="1"/>
    <col min="11027" max="11027" width="9.1328125" style="31" customWidth="1"/>
    <col min="11028" max="11028" width="8.33203125" style="31" customWidth="1"/>
    <col min="11029" max="11263" width="10" style="31"/>
    <col min="11264" max="11264" width="6" style="31" customWidth="1"/>
    <col min="11265" max="11265" width="38.53125" style="31" customWidth="1"/>
    <col min="11266" max="11266" width="12.33203125" style="31" bestFit="1" customWidth="1"/>
    <col min="11267" max="11267" width="8.33203125" style="31" customWidth="1"/>
    <col min="11268" max="11268" width="11.33203125" style="31" customWidth="1"/>
    <col min="11269" max="11269" width="12.33203125" style="31" customWidth="1"/>
    <col min="11270" max="11270" width="11.19921875" style="31" bestFit="1" customWidth="1"/>
    <col min="11271" max="11271" width="10.1328125" style="31" customWidth="1"/>
    <col min="11272" max="11272" width="11.86328125" style="31" customWidth="1"/>
    <col min="11273" max="11273" width="10" style="31" customWidth="1"/>
    <col min="11274" max="11274" width="13.796875" style="31" customWidth="1"/>
    <col min="11275" max="11275" width="10.19921875" style="31" customWidth="1"/>
    <col min="11276" max="11276" width="11.19921875" style="31" bestFit="1" customWidth="1"/>
    <col min="11277" max="11277" width="11.53125" style="31" customWidth="1"/>
    <col min="11278" max="11278" width="10.19921875" style="31" customWidth="1"/>
    <col min="11279" max="11279" width="7.796875" style="31" customWidth="1"/>
    <col min="11280" max="11280" width="8.53125" style="31" customWidth="1"/>
    <col min="11281" max="11281" width="9.46484375" style="31" customWidth="1"/>
    <col min="11282" max="11282" width="9" style="31" customWidth="1"/>
    <col min="11283" max="11283" width="9.1328125" style="31" customWidth="1"/>
    <col min="11284" max="11284" width="8.33203125" style="31" customWidth="1"/>
    <col min="11285" max="11519" width="10" style="31"/>
    <col min="11520" max="11520" width="6" style="31" customWidth="1"/>
    <col min="11521" max="11521" width="38.53125" style="31" customWidth="1"/>
    <col min="11522" max="11522" width="12.33203125" style="31" bestFit="1" customWidth="1"/>
    <col min="11523" max="11523" width="8.33203125" style="31" customWidth="1"/>
    <col min="11524" max="11524" width="11.33203125" style="31" customWidth="1"/>
    <col min="11525" max="11525" width="12.33203125" style="31" customWidth="1"/>
    <col min="11526" max="11526" width="11.19921875" style="31" bestFit="1" customWidth="1"/>
    <col min="11527" max="11527" width="10.1328125" style="31" customWidth="1"/>
    <col min="11528" max="11528" width="11.86328125" style="31" customWidth="1"/>
    <col min="11529" max="11529" width="10" style="31" customWidth="1"/>
    <col min="11530" max="11530" width="13.796875" style="31" customWidth="1"/>
    <col min="11531" max="11531" width="10.19921875" style="31" customWidth="1"/>
    <col min="11532" max="11532" width="11.19921875" style="31" bestFit="1" customWidth="1"/>
    <col min="11533" max="11533" width="11.53125" style="31" customWidth="1"/>
    <col min="11534" max="11534" width="10.19921875" style="31" customWidth="1"/>
    <col min="11535" max="11535" width="7.796875" style="31" customWidth="1"/>
    <col min="11536" max="11536" width="8.53125" style="31" customWidth="1"/>
    <col min="11537" max="11537" width="9.46484375" style="31" customWidth="1"/>
    <col min="11538" max="11538" width="9" style="31" customWidth="1"/>
    <col min="11539" max="11539" width="9.1328125" style="31" customWidth="1"/>
    <col min="11540" max="11540" width="8.33203125" style="31" customWidth="1"/>
    <col min="11541" max="11775" width="10" style="31"/>
    <col min="11776" max="11776" width="6" style="31" customWidth="1"/>
    <col min="11777" max="11777" width="38.53125" style="31" customWidth="1"/>
    <col min="11778" max="11778" width="12.33203125" style="31" bestFit="1" customWidth="1"/>
    <col min="11779" max="11779" width="8.33203125" style="31" customWidth="1"/>
    <col min="11780" max="11780" width="11.33203125" style="31" customWidth="1"/>
    <col min="11781" max="11781" width="12.33203125" style="31" customWidth="1"/>
    <col min="11782" max="11782" width="11.19921875" style="31" bestFit="1" customWidth="1"/>
    <col min="11783" max="11783" width="10.1328125" style="31" customWidth="1"/>
    <col min="11784" max="11784" width="11.86328125" style="31" customWidth="1"/>
    <col min="11785" max="11785" width="10" style="31" customWidth="1"/>
    <col min="11786" max="11786" width="13.796875" style="31" customWidth="1"/>
    <col min="11787" max="11787" width="10.19921875" style="31" customWidth="1"/>
    <col min="11788" max="11788" width="11.19921875" style="31" bestFit="1" customWidth="1"/>
    <col min="11789" max="11789" width="11.53125" style="31" customWidth="1"/>
    <col min="11790" max="11790" width="10.19921875" style="31" customWidth="1"/>
    <col min="11791" max="11791" width="7.796875" style="31" customWidth="1"/>
    <col min="11792" max="11792" width="8.53125" style="31" customWidth="1"/>
    <col min="11793" max="11793" width="9.46484375" style="31" customWidth="1"/>
    <col min="11794" max="11794" width="9" style="31" customWidth="1"/>
    <col min="11795" max="11795" width="9.1328125" style="31" customWidth="1"/>
    <col min="11796" max="11796" width="8.33203125" style="31" customWidth="1"/>
    <col min="11797" max="12031" width="10" style="31"/>
    <col min="12032" max="12032" width="6" style="31" customWidth="1"/>
    <col min="12033" max="12033" width="38.53125" style="31" customWidth="1"/>
    <col min="12034" max="12034" width="12.33203125" style="31" bestFit="1" customWidth="1"/>
    <col min="12035" max="12035" width="8.33203125" style="31" customWidth="1"/>
    <col min="12036" max="12036" width="11.33203125" style="31" customWidth="1"/>
    <col min="12037" max="12037" width="12.33203125" style="31" customWidth="1"/>
    <col min="12038" max="12038" width="11.19921875" style="31" bestFit="1" customWidth="1"/>
    <col min="12039" max="12039" width="10.1328125" style="31" customWidth="1"/>
    <col min="12040" max="12040" width="11.86328125" style="31" customWidth="1"/>
    <col min="12041" max="12041" width="10" style="31" customWidth="1"/>
    <col min="12042" max="12042" width="13.796875" style="31" customWidth="1"/>
    <col min="12043" max="12043" width="10.19921875" style="31" customWidth="1"/>
    <col min="12044" max="12044" width="11.19921875" style="31" bestFit="1" customWidth="1"/>
    <col min="12045" max="12045" width="11.53125" style="31" customWidth="1"/>
    <col min="12046" max="12046" width="10.19921875" style="31" customWidth="1"/>
    <col min="12047" max="12047" width="7.796875" style="31" customWidth="1"/>
    <col min="12048" max="12048" width="8.53125" style="31" customWidth="1"/>
    <col min="12049" max="12049" width="9.46484375" style="31" customWidth="1"/>
    <col min="12050" max="12050" width="9" style="31" customWidth="1"/>
    <col min="12051" max="12051" width="9.1328125" style="31" customWidth="1"/>
    <col min="12052" max="12052" width="8.33203125" style="31" customWidth="1"/>
    <col min="12053" max="12287" width="10" style="31"/>
    <col min="12288" max="12288" width="6" style="31" customWidth="1"/>
    <col min="12289" max="12289" width="38.53125" style="31" customWidth="1"/>
    <col min="12290" max="12290" width="12.33203125" style="31" bestFit="1" customWidth="1"/>
    <col min="12291" max="12291" width="8.33203125" style="31" customWidth="1"/>
    <col min="12292" max="12292" width="11.33203125" style="31" customWidth="1"/>
    <col min="12293" max="12293" width="12.33203125" style="31" customWidth="1"/>
    <col min="12294" max="12294" width="11.19921875" style="31" bestFit="1" customWidth="1"/>
    <col min="12295" max="12295" width="10.1328125" style="31" customWidth="1"/>
    <col min="12296" max="12296" width="11.86328125" style="31" customWidth="1"/>
    <col min="12297" max="12297" width="10" style="31" customWidth="1"/>
    <col min="12298" max="12298" width="13.796875" style="31" customWidth="1"/>
    <col min="12299" max="12299" width="10.19921875" style="31" customWidth="1"/>
    <col min="12300" max="12300" width="11.19921875" style="31" bestFit="1" customWidth="1"/>
    <col min="12301" max="12301" width="11.53125" style="31" customWidth="1"/>
    <col min="12302" max="12302" width="10.19921875" style="31" customWidth="1"/>
    <col min="12303" max="12303" width="7.796875" style="31" customWidth="1"/>
    <col min="12304" max="12304" width="8.53125" style="31" customWidth="1"/>
    <col min="12305" max="12305" width="9.46484375" style="31" customWidth="1"/>
    <col min="12306" max="12306" width="9" style="31" customWidth="1"/>
    <col min="12307" max="12307" width="9.1328125" style="31" customWidth="1"/>
    <col min="12308" max="12308" width="8.33203125" style="31" customWidth="1"/>
    <col min="12309" max="12543" width="10" style="31"/>
    <col min="12544" max="12544" width="6" style="31" customWidth="1"/>
    <col min="12545" max="12545" width="38.53125" style="31" customWidth="1"/>
    <col min="12546" max="12546" width="12.33203125" style="31" bestFit="1" customWidth="1"/>
    <col min="12547" max="12547" width="8.33203125" style="31" customWidth="1"/>
    <col min="12548" max="12548" width="11.33203125" style="31" customWidth="1"/>
    <col min="12549" max="12549" width="12.33203125" style="31" customWidth="1"/>
    <col min="12550" max="12550" width="11.19921875" style="31" bestFit="1" customWidth="1"/>
    <col min="12551" max="12551" width="10.1328125" style="31" customWidth="1"/>
    <col min="12552" max="12552" width="11.86328125" style="31" customWidth="1"/>
    <col min="12553" max="12553" width="10" style="31" customWidth="1"/>
    <col min="12554" max="12554" width="13.796875" style="31" customWidth="1"/>
    <col min="12555" max="12555" width="10.19921875" style="31" customWidth="1"/>
    <col min="12556" max="12556" width="11.19921875" style="31" bestFit="1" customWidth="1"/>
    <col min="12557" max="12557" width="11.53125" style="31" customWidth="1"/>
    <col min="12558" max="12558" width="10.19921875" style="31" customWidth="1"/>
    <col min="12559" max="12559" width="7.796875" style="31" customWidth="1"/>
    <col min="12560" max="12560" width="8.53125" style="31" customWidth="1"/>
    <col min="12561" max="12561" width="9.46484375" style="31" customWidth="1"/>
    <col min="12562" max="12562" width="9" style="31" customWidth="1"/>
    <col min="12563" max="12563" width="9.1328125" style="31" customWidth="1"/>
    <col min="12564" max="12564" width="8.33203125" style="31" customWidth="1"/>
    <col min="12565" max="12799" width="10" style="31"/>
    <col min="12800" max="12800" width="6" style="31" customWidth="1"/>
    <col min="12801" max="12801" width="38.53125" style="31" customWidth="1"/>
    <col min="12802" max="12802" width="12.33203125" style="31" bestFit="1" customWidth="1"/>
    <col min="12803" max="12803" width="8.33203125" style="31" customWidth="1"/>
    <col min="12804" max="12804" width="11.33203125" style="31" customWidth="1"/>
    <col min="12805" max="12805" width="12.33203125" style="31" customWidth="1"/>
    <col min="12806" max="12806" width="11.19921875" style="31" bestFit="1" customWidth="1"/>
    <col min="12807" max="12807" width="10.1328125" style="31" customWidth="1"/>
    <col min="12808" max="12808" width="11.86328125" style="31" customWidth="1"/>
    <col min="12809" max="12809" width="10" style="31" customWidth="1"/>
    <col min="12810" max="12810" width="13.796875" style="31" customWidth="1"/>
    <col min="12811" max="12811" width="10.19921875" style="31" customWidth="1"/>
    <col min="12812" max="12812" width="11.19921875" style="31" bestFit="1" customWidth="1"/>
    <col min="12813" max="12813" width="11.53125" style="31" customWidth="1"/>
    <col min="12814" max="12814" width="10.19921875" style="31" customWidth="1"/>
    <col min="12815" max="12815" width="7.796875" style="31" customWidth="1"/>
    <col min="12816" max="12816" width="8.53125" style="31" customWidth="1"/>
    <col min="12817" max="12817" width="9.46484375" style="31" customWidth="1"/>
    <col min="12818" max="12818" width="9" style="31" customWidth="1"/>
    <col min="12819" max="12819" width="9.1328125" style="31" customWidth="1"/>
    <col min="12820" max="12820" width="8.33203125" style="31" customWidth="1"/>
    <col min="12821" max="13055" width="10" style="31"/>
    <col min="13056" max="13056" width="6" style="31" customWidth="1"/>
    <col min="13057" max="13057" width="38.53125" style="31" customWidth="1"/>
    <col min="13058" max="13058" width="12.33203125" style="31" bestFit="1" customWidth="1"/>
    <col min="13059" max="13059" width="8.33203125" style="31" customWidth="1"/>
    <col min="13060" max="13060" width="11.33203125" style="31" customWidth="1"/>
    <col min="13061" max="13061" width="12.33203125" style="31" customWidth="1"/>
    <col min="13062" max="13062" width="11.19921875" style="31" bestFit="1" customWidth="1"/>
    <col min="13063" max="13063" width="10.1328125" style="31" customWidth="1"/>
    <col min="13064" max="13064" width="11.86328125" style="31" customWidth="1"/>
    <col min="13065" max="13065" width="10" style="31" customWidth="1"/>
    <col min="13066" max="13066" width="13.796875" style="31" customWidth="1"/>
    <col min="13067" max="13067" width="10.19921875" style="31" customWidth="1"/>
    <col min="13068" max="13068" width="11.19921875" style="31" bestFit="1" customWidth="1"/>
    <col min="13069" max="13069" width="11.53125" style="31" customWidth="1"/>
    <col min="13070" max="13070" width="10.19921875" style="31" customWidth="1"/>
    <col min="13071" max="13071" width="7.796875" style="31" customWidth="1"/>
    <col min="13072" max="13072" width="8.53125" style="31" customWidth="1"/>
    <col min="13073" max="13073" width="9.46484375" style="31" customWidth="1"/>
    <col min="13074" max="13074" width="9" style="31" customWidth="1"/>
    <col min="13075" max="13075" width="9.1328125" style="31" customWidth="1"/>
    <col min="13076" max="13076" width="8.33203125" style="31" customWidth="1"/>
    <col min="13077" max="13311" width="10" style="31"/>
    <col min="13312" max="13312" width="6" style="31" customWidth="1"/>
    <col min="13313" max="13313" width="38.53125" style="31" customWidth="1"/>
    <col min="13314" max="13314" width="12.33203125" style="31" bestFit="1" customWidth="1"/>
    <col min="13315" max="13315" width="8.33203125" style="31" customWidth="1"/>
    <col min="13316" max="13316" width="11.33203125" style="31" customWidth="1"/>
    <col min="13317" max="13317" width="12.33203125" style="31" customWidth="1"/>
    <col min="13318" max="13318" width="11.19921875" style="31" bestFit="1" customWidth="1"/>
    <col min="13319" max="13319" width="10.1328125" style="31" customWidth="1"/>
    <col min="13320" max="13320" width="11.86328125" style="31" customWidth="1"/>
    <col min="13321" max="13321" width="10" style="31" customWidth="1"/>
    <col min="13322" max="13322" width="13.796875" style="31" customWidth="1"/>
    <col min="13323" max="13323" width="10.19921875" style="31" customWidth="1"/>
    <col min="13324" max="13324" width="11.19921875" style="31" bestFit="1" customWidth="1"/>
    <col min="13325" max="13325" width="11.53125" style="31" customWidth="1"/>
    <col min="13326" max="13326" width="10.19921875" style="31" customWidth="1"/>
    <col min="13327" max="13327" width="7.796875" style="31" customWidth="1"/>
    <col min="13328" max="13328" width="8.53125" style="31" customWidth="1"/>
    <col min="13329" max="13329" width="9.46484375" style="31" customWidth="1"/>
    <col min="13330" max="13330" width="9" style="31" customWidth="1"/>
    <col min="13331" max="13331" width="9.1328125" style="31" customWidth="1"/>
    <col min="13332" max="13332" width="8.33203125" style="31" customWidth="1"/>
    <col min="13333" max="13567" width="10" style="31"/>
    <col min="13568" max="13568" width="6" style="31" customWidth="1"/>
    <col min="13569" max="13569" width="38.53125" style="31" customWidth="1"/>
    <col min="13570" max="13570" width="12.33203125" style="31" bestFit="1" customWidth="1"/>
    <col min="13571" max="13571" width="8.33203125" style="31" customWidth="1"/>
    <col min="13572" max="13572" width="11.33203125" style="31" customWidth="1"/>
    <col min="13573" max="13573" width="12.33203125" style="31" customWidth="1"/>
    <col min="13574" max="13574" width="11.19921875" style="31" bestFit="1" customWidth="1"/>
    <col min="13575" max="13575" width="10.1328125" style="31" customWidth="1"/>
    <col min="13576" max="13576" width="11.86328125" style="31" customWidth="1"/>
    <col min="13577" max="13577" width="10" style="31" customWidth="1"/>
    <col min="13578" max="13578" width="13.796875" style="31" customWidth="1"/>
    <col min="13579" max="13579" width="10.19921875" style="31" customWidth="1"/>
    <col min="13580" max="13580" width="11.19921875" style="31" bestFit="1" customWidth="1"/>
    <col min="13581" max="13581" width="11.53125" style="31" customWidth="1"/>
    <col min="13582" max="13582" width="10.19921875" style="31" customWidth="1"/>
    <col min="13583" max="13583" width="7.796875" style="31" customWidth="1"/>
    <col min="13584" max="13584" width="8.53125" style="31" customWidth="1"/>
    <col min="13585" max="13585" width="9.46484375" style="31" customWidth="1"/>
    <col min="13586" max="13586" width="9" style="31" customWidth="1"/>
    <col min="13587" max="13587" width="9.1328125" style="31" customWidth="1"/>
    <col min="13588" max="13588" width="8.33203125" style="31" customWidth="1"/>
    <col min="13589" max="13823" width="10" style="31"/>
    <col min="13824" max="13824" width="6" style="31" customWidth="1"/>
    <col min="13825" max="13825" width="38.53125" style="31" customWidth="1"/>
    <col min="13826" max="13826" width="12.33203125" style="31" bestFit="1" customWidth="1"/>
    <col min="13827" max="13827" width="8.33203125" style="31" customWidth="1"/>
    <col min="13828" max="13828" width="11.33203125" style="31" customWidth="1"/>
    <col min="13829" max="13829" width="12.33203125" style="31" customWidth="1"/>
    <col min="13830" max="13830" width="11.19921875" style="31" bestFit="1" customWidth="1"/>
    <col min="13831" max="13831" width="10.1328125" style="31" customWidth="1"/>
    <col min="13832" max="13832" width="11.86328125" style="31" customWidth="1"/>
    <col min="13833" max="13833" width="10" style="31" customWidth="1"/>
    <col min="13834" max="13834" width="13.796875" style="31" customWidth="1"/>
    <col min="13835" max="13835" width="10.19921875" style="31" customWidth="1"/>
    <col min="13836" max="13836" width="11.19921875" style="31" bestFit="1" customWidth="1"/>
    <col min="13837" max="13837" width="11.53125" style="31" customWidth="1"/>
    <col min="13838" max="13838" width="10.19921875" style="31" customWidth="1"/>
    <col min="13839" max="13839" width="7.796875" style="31" customWidth="1"/>
    <col min="13840" max="13840" width="8.53125" style="31" customWidth="1"/>
    <col min="13841" max="13841" width="9.46484375" style="31" customWidth="1"/>
    <col min="13842" max="13842" width="9" style="31" customWidth="1"/>
    <col min="13843" max="13843" width="9.1328125" style="31" customWidth="1"/>
    <col min="13844" max="13844" width="8.33203125" style="31" customWidth="1"/>
    <col min="13845" max="14079" width="10" style="31"/>
    <col min="14080" max="14080" width="6" style="31" customWidth="1"/>
    <col min="14081" max="14081" width="38.53125" style="31" customWidth="1"/>
    <col min="14082" max="14082" width="12.33203125" style="31" bestFit="1" customWidth="1"/>
    <col min="14083" max="14083" width="8.33203125" style="31" customWidth="1"/>
    <col min="14084" max="14084" width="11.33203125" style="31" customWidth="1"/>
    <col min="14085" max="14085" width="12.33203125" style="31" customWidth="1"/>
    <col min="14086" max="14086" width="11.19921875" style="31" bestFit="1" customWidth="1"/>
    <col min="14087" max="14087" width="10.1328125" style="31" customWidth="1"/>
    <col min="14088" max="14088" width="11.86328125" style="31" customWidth="1"/>
    <col min="14089" max="14089" width="10" style="31" customWidth="1"/>
    <col min="14090" max="14090" width="13.796875" style="31" customWidth="1"/>
    <col min="14091" max="14091" width="10.19921875" style="31" customWidth="1"/>
    <col min="14092" max="14092" width="11.19921875" style="31" bestFit="1" customWidth="1"/>
    <col min="14093" max="14093" width="11.53125" style="31" customWidth="1"/>
    <col min="14094" max="14094" width="10.19921875" style="31" customWidth="1"/>
    <col min="14095" max="14095" width="7.796875" style="31" customWidth="1"/>
    <col min="14096" max="14096" width="8.53125" style="31" customWidth="1"/>
    <col min="14097" max="14097" width="9.46484375" style="31" customWidth="1"/>
    <col min="14098" max="14098" width="9" style="31" customWidth="1"/>
    <col min="14099" max="14099" width="9.1328125" style="31" customWidth="1"/>
    <col min="14100" max="14100" width="8.33203125" style="31" customWidth="1"/>
    <col min="14101" max="14335" width="10" style="31"/>
    <col min="14336" max="14336" width="6" style="31" customWidth="1"/>
    <col min="14337" max="14337" width="38.53125" style="31" customWidth="1"/>
    <col min="14338" max="14338" width="12.33203125" style="31" bestFit="1" customWidth="1"/>
    <col min="14339" max="14339" width="8.33203125" style="31" customWidth="1"/>
    <col min="14340" max="14340" width="11.33203125" style="31" customWidth="1"/>
    <col min="14341" max="14341" width="12.33203125" style="31" customWidth="1"/>
    <col min="14342" max="14342" width="11.19921875" style="31" bestFit="1" customWidth="1"/>
    <col min="14343" max="14343" width="10.1328125" style="31" customWidth="1"/>
    <col min="14344" max="14344" width="11.86328125" style="31" customWidth="1"/>
    <col min="14345" max="14345" width="10" style="31" customWidth="1"/>
    <col min="14346" max="14346" width="13.796875" style="31" customWidth="1"/>
    <col min="14347" max="14347" width="10.19921875" style="31" customWidth="1"/>
    <col min="14348" max="14348" width="11.19921875" style="31" bestFit="1" customWidth="1"/>
    <col min="14349" max="14349" width="11.53125" style="31" customWidth="1"/>
    <col min="14350" max="14350" width="10.19921875" style="31" customWidth="1"/>
    <col min="14351" max="14351" width="7.796875" style="31" customWidth="1"/>
    <col min="14352" max="14352" width="8.53125" style="31" customWidth="1"/>
    <col min="14353" max="14353" width="9.46484375" style="31" customWidth="1"/>
    <col min="14354" max="14354" width="9" style="31" customWidth="1"/>
    <col min="14355" max="14355" width="9.1328125" style="31" customWidth="1"/>
    <col min="14356" max="14356" width="8.33203125" style="31" customWidth="1"/>
    <col min="14357" max="14591" width="10" style="31"/>
    <col min="14592" max="14592" width="6" style="31" customWidth="1"/>
    <col min="14593" max="14593" width="38.53125" style="31" customWidth="1"/>
    <col min="14594" max="14594" width="12.33203125" style="31" bestFit="1" customWidth="1"/>
    <col min="14595" max="14595" width="8.33203125" style="31" customWidth="1"/>
    <col min="14596" max="14596" width="11.33203125" style="31" customWidth="1"/>
    <col min="14597" max="14597" width="12.33203125" style="31" customWidth="1"/>
    <col min="14598" max="14598" width="11.19921875" style="31" bestFit="1" customWidth="1"/>
    <col min="14599" max="14599" width="10.1328125" style="31" customWidth="1"/>
    <col min="14600" max="14600" width="11.86328125" style="31" customWidth="1"/>
    <col min="14601" max="14601" width="10" style="31" customWidth="1"/>
    <col min="14602" max="14602" width="13.796875" style="31" customWidth="1"/>
    <col min="14603" max="14603" width="10.19921875" style="31" customWidth="1"/>
    <col min="14604" max="14604" width="11.19921875" style="31" bestFit="1" customWidth="1"/>
    <col min="14605" max="14605" width="11.53125" style="31" customWidth="1"/>
    <col min="14606" max="14606" width="10.19921875" style="31" customWidth="1"/>
    <col min="14607" max="14607" width="7.796875" style="31" customWidth="1"/>
    <col min="14608" max="14608" width="8.53125" style="31" customWidth="1"/>
    <col min="14609" max="14609" width="9.46484375" style="31" customWidth="1"/>
    <col min="14610" max="14610" width="9" style="31" customWidth="1"/>
    <col min="14611" max="14611" width="9.1328125" style="31" customWidth="1"/>
    <col min="14612" max="14612" width="8.33203125" style="31" customWidth="1"/>
    <col min="14613" max="14847" width="10" style="31"/>
    <col min="14848" max="14848" width="6" style="31" customWidth="1"/>
    <col min="14849" max="14849" width="38.53125" style="31" customWidth="1"/>
    <col min="14850" max="14850" width="12.33203125" style="31" bestFit="1" customWidth="1"/>
    <col min="14851" max="14851" width="8.33203125" style="31" customWidth="1"/>
    <col min="14852" max="14852" width="11.33203125" style="31" customWidth="1"/>
    <col min="14853" max="14853" width="12.33203125" style="31" customWidth="1"/>
    <col min="14854" max="14854" width="11.19921875" style="31" bestFit="1" customWidth="1"/>
    <col min="14855" max="14855" width="10.1328125" style="31" customWidth="1"/>
    <col min="14856" max="14856" width="11.86328125" style="31" customWidth="1"/>
    <col min="14857" max="14857" width="10" style="31" customWidth="1"/>
    <col min="14858" max="14858" width="13.796875" style="31" customWidth="1"/>
    <col min="14859" max="14859" width="10.19921875" style="31" customWidth="1"/>
    <col min="14860" max="14860" width="11.19921875" style="31" bestFit="1" customWidth="1"/>
    <col min="14861" max="14861" width="11.53125" style="31" customWidth="1"/>
    <col min="14862" max="14862" width="10.19921875" style="31" customWidth="1"/>
    <col min="14863" max="14863" width="7.796875" style="31" customWidth="1"/>
    <col min="14864" max="14864" width="8.53125" style="31" customWidth="1"/>
    <col min="14865" max="14865" width="9.46484375" style="31" customWidth="1"/>
    <col min="14866" max="14866" width="9" style="31" customWidth="1"/>
    <col min="14867" max="14867" width="9.1328125" style="31" customWidth="1"/>
    <col min="14868" max="14868" width="8.33203125" style="31" customWidth="1"/>
    <col min="14869" max="15103" width="10" style="31"/>
    <col min="15104" max="15104" width="6" style="31" customWidth="1"/>
    <col min="15105" max="15105" width="38.53125" style="31" customWidth="1"/>
    <col min="15106" max="15106" width="12.33203125" style="31" bestFit="1" customWidth="1"/>
    <col min="15107" max="15107" width="8.33203125" style="31" customWidth="1"/>
    <col min="15108" max="15108" width="11.33203125" style="31" customWidth="1"/>
    <col min="15109" max="15109" width="12.33203125" style="31" customWidth="1"/>
    <col min="15110" max="15110" width="11.19921875" style="31" bestFit="1" customWidth="1"/>
    <col min="15111" max="15111" width="10.1328125" style="31" customWidth="1"/>
    <col min="15112" max="15112" width="11.86328125" style="31" customWidth="1"/>
    <col min="15113" max="15113" width="10" style="31" customWidth="1"/>
    <col min="15114" max="15114" width="13.796875" style="31" customWidth="1"/>
    <col min="15115" max="15115" width="10.19921875" style="31" customWidth="1"/>
    <col min="15116" max="15116" width="11.19921875" style="31" bestFit="1" customWidth="1"/>
    <col min="15117" max="15117" width="11.53125" style="31" customWidth="1"/>
    <col min="15118" max="15118" width="10.19921875" style="31" customWidth="1"/>
    <col min="15119" max="15119" width="7.796875" style="31" customWidth="1"/>
    <col min="15120" max="15120" width="8.53125" style="31" customWidth="1"/>
    <col min="15121" max="15121" width="9.46484375" style="31" customWidth="1"/>
    <col min="15122" max="15122" width="9" style="31" customWidth="1"/>
    <col min="15123" max="15123" width="9.1328125" style="31" customWidth="1"/>
    <col min="15124" max="15124" width="8.33203125" style="31" customWidth="1"/>
    <col min="15125" max="15359" width="10" style="31"/>
    <col min="15360" max="15360" width="6" style="31" customWidth="1"/>
    <col min="15361" max="15361" width="38.53125" style="31" customWidth="1"/>
    <col min="15362" max="15362" width="12.33203125" style="31" bestFit="1" customWidth="1"/>
    <col min="15363" max="15363" width="8.33203125" style="31" customWidth="1"/>
    <col min="15364" max="15364" width="11.33203125" style="31" customWidth="1"/>
    <col min="15365" max="15365" width="12.33203125" style="31" customWidth="1"/>
    <col min="15366" max="15366" width="11.19921875" style="31" bestFit="1" customWidth="1"/>
    <col min="15367" max="15367" width="10.1328125" style="31" customWidth="1"/>
    <col min="15368" max="15368" width="11.86328125" style="31" customWidth="1"/>
    <col min="15369" max="15369" width="10" style="31" customWidth="1"/>
    <col min="15370" max="15370" width="13.796875" style="31" customWidth="1"/>
    <col min="15371" max="15371" width="10.19921875" style="31" customWidth="1"/>
    <col min="15372" max="15372" width="11.19921875" style="31" bestFit="1" customWidth="1"/>
    <col min="15373" max="15373" width="11.53125" style="31" customWidth="1"/>
    <col min="15374" max="15374" width="10.19921875" style="31" customWidth="1"/>
    <col min="15375" max="15375" width="7.796875" style="31" customWidth="1"/>
    <col min="15376" max="15376" width="8.53125" style="31" customWidth="1"/>
    <col min="15377" max="15377" width="9.46484375" style="31" customWidth="1"/>
    <col min="15378" max="15378" width="9" style="31" customWidth="1"/>
    <col min="15379" max="15379" width="9.1328125" style="31" customWidth="1"/>
    <col min="15380" max="15380" width="8.33203125" style="31" customWidth="1"/>
    <col min="15381" max="15615" width="10" style="31"/>
    <col min="15616" max="15616" width="6" style="31" customWidth="1"/>
    <col min="15617" max="15617" width="38.53125" style="31" customWidth="1"/>
    <col min="15618" max="15618" width="12.33203125" style="31" bestFit="1" customWidth="1"/>
    <col min="15619" max="15619" width="8.33203125" style="31" customWidth="1"/>
    <col min="15620" max="15620" width="11.33203125" style="31" customWidth="1"/>
    <col min="15621" max="15621" width="12.33203125" style="31" customWidth="1"/>
    <col min="15622" max="15622" width="11.19921875" style="31" bestFit="1" customWidth="1"/>
    <col min="15623" max="15623" width="10.1328125" style="31" customWidth="1"/>
    <col min="15624" max="15624" width="11.86328125" style="31" customWidth="1"/>
    <col min="15625" max="15625" width="10" style="31" customWidth="1"/>
    <col min="15626" max="15626" width="13.796875" style="31" customWidth="1"/>
    <col min="15627" max="15627" width="10.19921875" style="31" customWidth="1"/>
    <col min="15628" max="15628" width="11.19921875" style="31" bestFit="1" customWidth="1"/>
    <col min="15629" max="15629" width="11.53125" style="31" customWidth="1"/>
    <col min="15630" max="15630" width="10.19921875" style="31" customWidth="1"/>
    <col min="15631" max="15631" width="7.796875" style="31" customWidth="1"/>
    <col min="15632" max="15632" width="8.53125" style="31" customWidth="1"/>
    <col min="15633" max="15633" width="9.46484375" style="31" customWidth="1"/>
    <col min="15634" max="15634" width="9" style="31" customWidth="1"/>
    <col min="15635" max="15635" width="9.1328125" style="31" customWidth="1"/>
    <col min="15636" max="15636" width="8.33203125" style="31" customWidth="1"/>
    <col min="15637" max="15871" width="10" style="31"/>
    <col min="15872" max="15872" width="6" style="31" customWidth="1"/>
    <col min="15873" max="15873" width="38.53125" style="31" customWidth="1"/>
    <col min="15874" max="15874" width="12.33203125" style="31" bestFit="1" customWidth="1"/>
    <col min="15875" max="15875" width="8.33203125" style="31" customWidth="1"/>
    <col min="15876" max="15876" width="11.33203125" style="31" customWidth="1"/>
    <col min="15877" max="15877" width="12.33203125" style="31" customWidth="1"/>
    <col min="15878" max="15878" width="11.19921875" style="31" bestFit="1" customWidth="1"/>
    <col min="15879" max="15879" width="10.1328125" style="31" customWidth="1"/>
    <col min="15880" max="15880" width="11.86328125" style="31" customWidth="1"/>
    <col min="15881" max="15881" width="10" style="31" customWidth="1"/>
    <col min="15882" max="15882" width="13.796875" style="31" customWidth="1"/>
    <col min="15883" max="15883" width="10.19921875" style="31" customWidth="1"/>
    <col min="15884" max="15884" width="11.19921875" style="31" bestFit="1" customWidth="1"/>
    <col min="15885" max="15885" width="11.53125" style="31" customWidth="1"/>
    <col min="15886" max="15886" width="10.19921875" style="31" customWidth="1"/>
    <col min="15887" max="15887" width="7.796875" style="31" customWidth="1"/>
    <col min="15888" max="15888" width="8.53125" style="31" customWidth="1"/>
    <col min="15889" max="15889" width="9.46484375" style="31" customWidth="1"/>
    <col min="15890" max="15890" width="9" style="31" customWidth="1"/>
    <col min="15891" max="15891" width="9.1328125" style="31" customWidth="1"/>
    <col min="15892" max="15892" width="8.33203125" style="31" customWidth="1"/>
    <col min="15893" max="16127" width="10" style="31"/>
    <col min="16128" max="16128" width="6" style="31" customWidth="1"/>
    <col min="16129" max="16129" width="38.53125" style="31" customWidth="1"/>
    <col min="16130" max="16130" width="12.33203125" style="31" bestFit="1" customWidth="1"/>
    <col min="16131" max="16131" width="8.33203125" style="31" customWidth="1"/>
    <col min="16132" max="16132" width="11.33203125" style="31" customWidth="1"/>
    <col min="16133" max="16133" width="12.33203125" style="31" customWidth="1"/>
    <col min="16134" max="16134" width="11.19921875" style="31" bestFit="1" customWidth="1"/>
    <col min="16135" max="16135" width="10.1328125" style="31" customWidth="1"/>
    <col min="16136" max="16136" width="11.86328125" style="31" customWidth="1"/>
    <col min="16137" max="16137" width="10" style="31" customWidth="1"/>
    <col min="16138" max="16138" width="13.796875" style="31" customWidth="1"/>
    <col min="16139" max="16139" width="10.19921875" style="31" customWidth="1"/>
    <col min="16140" max="16140" width="11.19921875" style="31" bestFit="1" customWidth="1"/>
    <col min="16141" max="16141" width="11.53125" style="31" customWidth="1"/>
    <col min="16142" max="16142" width="10.19921875" style="31" customWidth="1"/>
    <col min="16143" max="16143" width="7.796875" style="31" customWidth="1"/>
    <col min="16144" max="16144" width="8.53125" style="31" customWidth="1"/>
    <col min="16145" max="16145" width="9.46484375" style="31" customWidth="1"/>
    <col min="16146" max="16146" width="9" style="31" customWidth="1"/>
    <col min="16147" max="16147" width="9.1328125" style="31" customWidth="1"/>
    <col min="16148" max="16148" width="8.33203125" style="31" customWidth="1"/>
    <col min="16149" max="16384" width="10" style="31"/>
  </cols>
  <sheetData>
    <row r="1" spans="1:22">
      <c r="A1" s="421" t="s">
        <v>716</v>
      </c>
      <c r="B1" s="421"/>
      <c r="C1" s="149"/>
      <c r="D1" s="150"/>
      <c r="E1" s="150"/>
      <c r="F1" s="150"/>
      <c r="G1" s="150"/>
      <c r="H1" s="150"/>
      <c r="I1" s="34"/>
      <c r="J1" s="150"/>
      <c r="K1" s="150"/>
      <c r="L1" s="150"/>
      <c r="M1" s="150"/>
      <c r="N1" s="150"/>
      <c r="O1" s="421" t="s">
        <v>9</v>
      </c>
      <c r="P1" s="421"/>
      <c r="Q1" s="421"/>
      <c r="R1" s="421"/>
      <c r="S1" s="421"/>
      <c r="T1" s="421"/>
      <c r="U1" s="421"/>
    </row>
    <row r="2" spans="1:22">
      <c r="A2" s="150"/>
      <c r="B2" s="150"/>
      <c r="C2" s="149"/>
      <c r="D2" s="150"/>
      <c r="E2" s="149"/>
      <c r="F2" s="150"/>
      <c r="G2" s="150"/>
      <c r="H2" s="150"/>
      <c r="I2" s="34"/>
      <c r="J2" s="150"/>
      <c r="K2" s="150"/>
      <c r="L2" s="150"/>
      <c r="M2" s="150"/>
      <c r="N2" s="150"/>
      <c r="O2" s="150"/>
      <c r="P2" s="150"/>
      <c r="Q2" s="150"/>
      <c r="R2" s="150"/>
      <c r="S2" s="150"/>
      <c r="T2" s="150"/>
      <c r="U2" s="150"/>
    </row>
    <row r="3" spans="1:22">
      <c r="A3" s="421" t="s">
        <v>714</v>
      </c>
      <c r="B3" s="421"/>
      <c r="C3" s="421"/>
      <c r="D3" s="421"/>
      <c r="E3" s="421"/>
      <c r="F3" s="421"/>
      <c r="G3" s="421"/>
      <c r="H3" s="421"/>
      <c r="I3" s="421"/>
      <c r="J3" s="421"/>
      <c r="K3" s="421"/>
      <c r="L3" s="421"/>
      <c r="M3" s="421"/>
      <c r="N3" s="421"/>
      <c r="O3" s="421"/>
      <c r="P3" s="421"/>
      <c r="Q3" s="421"/>
      <c r="R3" s="421"/>
      <c r="S3" s="421"/>
      <c r="T3" s="421"/>
      <c r="U3" s="421"/>
    </row>
    <row r="4" spans="1:22">
      <c r="A4" s="422" t="str">
        <f>'53'!A3:K3</f>
        <v>(Kèm theo Nghị quyết số …./NQ-HĐND ngày … tháng ... năm 2025 của Hội đồng nhân dân huyện)</v>
      </c>
      <c r="B4" s="422"/>
      <c r="C4" s="422"/>
      <c r="D4" s="422"/>
      <c r="E4" s="422"/>
      <c r="F4" s="422"/>
      <c r="G4" s="422"/>
      <c r="H4" s="422"/>
      <c r="I4" s="422"/>
      <c r="J4" s="422"/>
      <c r="K4" s="422"/>
      <c r="L4" s="422"/>
      <c r="M4" s="422"/>
      <c r="N4" s="422"/>
      <c r="O4" s="422"/>
      <c r="P4" s="422"/>
      <c r="Q4" s="422"/>
      <c r="R4" s="422"/>
      <c r="S4" s="422"/>
      <c r="T4" s="422"/>
      <c r="U4" s="422"/>
    </row>
    <row r="5" spans="1:22">
      <c r="A5" s="150"/>
      <c r="B5" s="150"/>
      <c r="C5" s="149"/>
      <c r="D5" s="150"/>
      <c r="E5" s="34"/>
      <c r="F5" s="149"/>
      <c r="G5" s="149"/>
      <c r="H5" s="150"/>
      <c r="I5" s="423"/>
      <c r="J5" s="423"/>
      <c r="K5" s="424"/>
      <c r="L5" s="424"/>
      <c r="M5" s="150"/>
      <c r="N5" s="149"/>
      <c r="O5" s="425" t="s">
        <v>16</v>
      </c>
      <c r="P5" s="425"/>
      <c r="Q5" s="425"/>
      <c r="R5" s="425"/>
      <c r="S5" s="425"/>
      <c r="T5" s="425"/>
      <c r="U5" s="425"/>
    </row>
    <row r="6" spans="1:22" ht="16.5" customHeight="1">
      <c r="A6" s="426" t="s">
        <v>0</v>
      </c>
      <c r="B6" s="426" t="s">
        <v>226</v>
      </c>
      <c r="C6" s="426" t="s">
        <v>510</v>
      </c>
      <c r="D6" s="426"/>
      <c r="E6" s="426"/>
      <c r="F6" s="426"/>
      <c r="G6" s="426"/>
      <c r="H6" s="426"/>
      <c r="I6" s="426" t="s">
        <v>514</v>
      </c>
      <c r="J6" s="426"/>
      <c r="K6" s="426"/>
      <c r="L6" s="426"/>
      <c r="M6" s="426"/>
      <c r="N6" s="426"/>
      <c r="O6" s="427" t="s">
        <v>55</v>
      </c>
      <c r="P6" s="426" t="s">
        <v>70</v>
      </c>
      <c r="Q6" s="426"/>
      <c r="R6" s="426"/>
      <c r="S6" s="426"/>
      <c r="T6" s="426"/>
      <c r="U6" s="426"/>
    </row>
    <row r="7" spans="1:22" ht="48" customHeight="1">
      <c r="A7" s="428"/>
      <c r="B7" s="428"/>
      <c r="C7" s="427" t="s">
        <v>227</v>
      </c>
      <c r="D7" s="427" t="s">
        <v>228</v>
      </c>
      <c r="E7" s="427" t="s">
        <v>229</v>
      </c>
      <c r="F7" s="427" t="s">
        <v>230</v>
      </c>
      <c r="G7" s="427"/>
      <c r="H7" s="427"/>
      <c r="I7" s="427" t="s">
        <v>227</v>
      </c>
      <c r="J7" s="427" t="s">
        <v>228</v>
      </c>
      <c r="K7" s="427" t="s">
        <v>229</v>
      </c>
      <c r="L7" s="427" t="s">
        <v>230</v>
      </c>
      <c r="M7" s="427"/>
      <c r="N7" s="427"/>
      <c r="O7" s="427"/>
      <c r="P7" s="427" t="s">
        <v>227</v>
      </c>
      <c r="Q7" s="427" t="s">
        <v>228</v>
      </c>
      <c r="R7" s="427" t="s">
        <v>229</v>
      </c>
      <c r="S7" s="427" t="s">
        <v>230</v>
      </c>
      <c r="T7" s="427"/>
      <c r="U7" s="427"/>
    </row>
    <row r="8" spans="1:22" ht="94.5" customHeight="1">
      <c r="A8" s="428"/>
      <c r="B8" s="428"/>
      <c r="C8" s="427"/>
      <c r="D8" s="427"/>
      <c r="E8" s="427"/>
      <c r="F8" s="145" t="s">
        <v>227</v>
      </c>
      <c r="G8" s="145" t="s">
        <v>46</v>
      </c>
      <c r="H8" s="145" t="s">
        <v>47</v>
      </c>
      <c r="I8" s="427"/>
      <c r="J8" s="427"/>
      <c r="K8" s="427"/>
      <c r="L8" s="145" t="s">
        <v>227</v>
      </c>
      <c r="M8" s="145" t="s">
        <v>46</v>
      </c>
      <c r="N8" s="145" t="s">
        <v>47</v>
      </c>
      <c r="O8" s="427"/>
      <c r="P8" s="427"/>
      <c r="Q8" s="427"/>
      <c r="R8" s="427"/>
      <c r="S8" s="145" t="s">
        <v>227</v>
      </c>
      <c r="T8" s="145" t="s">
        <v>46</v>
      </c>
      <c r="U8" s="145" t="s">
        <v>47</v>
      </c>
    </row>
    <row r="9" spans="1:22" s="32" customFormat="1" ht="15">
      <c r="A9" s="389">
        <v>1</v>
      </c>
      <c r="B9" s="389">
        <v>2</v>
      </c>
      <c r="C9" s="389">
        <v>3</v>
      </c>
      <c r="D9" s="389">
        <v>4</v>
      </c>
      <c r="E9" s="389">
        <v>5</v>
      </c>
      <c r="F9" s="389">
        <v>6</v>
      </c>
      <c r="G9" s="389">
        <v>7</v>
      </c>
      <c r="H9" s="389">
        <v>8</v>
      </c>
      <c r="I9" s="389">
        <v>9</v>
      </c>
      <c r="J9" s="389">
        <v>10</v>
      </c>
      <c r="K9" s="389">
        <v>11</v>
      </c>
      <c r="L9" s="389">
        <v>12</v>
      </c>
      <c r="M9" s="389">
        <v>13</v>
      </c>
      <c r="N9" s="389">
        <v>14</v>
      </c>
      <c r="O9" s="389">
        <v>15</v>
      </c>
      <c r="P9" s="389">
        <v>16</v>
      </c>
      <c r="Q9" s="389">
        <v>17</v>
      </c>
      <c r="R9" s="389">
        <v>18</v>
      </c>
      <c r="S9" s="389">
        <v>19</v>
      </c>
      <c r="T9" s="389">
        <v>20</v>
      </c>
      <c r="U9" s="389">
        <v>21</v>
      </c>
    </row>
    <row r="10" spans="1:22">
      <c r="A10" s="390"/>
      <c r="B10" s="390" t="s">
        <v>227</v>
      </c>
      <c r="C10" s="315">
        <f t="shared" ref="C10:O10" si="0">SUM(C11:C82)</f>
        <v>502615.96868300007</v>
      </c>
      <c r="D10" s="315">
        <f t="shared" si="0"/>
        <v>0</v>
      </c>
      <c r="E10" s="315">
        <f t="shared" si="0"/>
        <v>401901.59636300011</v>
      </c>
      <c r="F10" s="315">
        <f t="shared" si="0"/>
        <v>100714.37232000002</v>
      </c>
      <c r="G10" s="315">
        <f t="shared" si="0"/>
        <v>2612.0499999999997</v>
      </c>
      <c r="H10" s="315">
        <f t="shared" si="0"/>
        <v>98102.322320000007</v>
      </c>
      <c r="I10" s="315">
        <f t="shared" si="0"/>
        <v>460452.58267900004</v>
      </c>
      <c r="J10" s="315">
        <f t="shared" si="0"/>
        <v>142.62200000000001</v>
      </c>
      <c r="K10" s="315">
        <f t="shared" si="0"/>
        <v>405286.39897200005</v>
      </c>
      <c r="L10" s="315">
        <f t="shared" si="0"/>
        <v>55023.561706999993</v>
      </c>
      <c r="M10" s="315">
        <f t="shared" si="0"/>
        <v>2188.4720000000002</v>
      </c>
      <c r="N10" s="315">
        <f t="shared" si="0"/>
        <v>52835.089706999992</v>
      </c>
      <c r="O10" s="315">
        <f t="shared" si="0"/>
        <v>61519.598911000023</v>
      </c>
      <c r="P10" s="391">
        <f>I10/C10*100</f>
        <v>91.611212410445219</v>
      </c>
      <c r="Q10" s="391"/>
      <c r="R10" s="391">
        <f>K10/E10%</f>
        <v>100.84219685605399</v>
      </c>
      <c r="S10" s="391">
        <f>L10/F10*100</f>
        <v>54.633276700740872</v>
      </c>
      <c r="T10" s="391"/>
      <c r="U10" s="391">
        <f>N10/H10%</f>
        <v>53.857124334587297</v>
      </c>
      <c r="V10" s="33"/>
    </row>
    <row r="11" spans="1:22">
      <c r="A11" s="392">
        <v>1</v>
      </c>
      <c r="B11" s="393" t="s">
        <v>388</v>
      </c>
      <c r="C11" s="236">
        <f>D11+E11+F11</f>
        <v>8587.7305990000004</v>
      </c>
      <c r="D11" s="276"/>
      <c r="E11" s="236">
        <v>8587.7305990000004</v>
      </c>
      <c r="F11" s="317">
        <f>G11+H11</f>
        <v>0</v>
      </c>
      <c r="G11" s="317"/>
      <c r="H11" s="317"/>
      <c r="I11" s="317">
        <f>J11+K11+L11</f>
        <v>8299.2209440000006</v>
      </c>
      <c r="J11" s="276"/>
      <c r="K11" s="236">
        <v>8299.2209440000006</v>
      </c>
      <c r="L11" s="317">
        <f>M11+N11</f>
        <v>0</v>
      </c>
      <c r="M11" s="317"/>
      <c r="N11" s="317"/>
      <c r="O11" s="317"/>
      <c r="P11" s="394">
        <f>I11/C11*100</f>
        <v>96.640443576169048</v>
      </c>
      <c r="Q11" s="395"/>
      <c r="R11" s="394">
        <f>K11/E11%</f>
        <v>96.640443576169048</v>
      </c>
      <c r="S11" s="394"/>
      <c r="T11" s="394"/>
      <c r="U11" s="394"/>
    </row>
    <row r="12" spans="1:22">
      <c r="A12" s="392">
        <v>2</v>
      </c>
      <c r="B12" s="393" t="s">
        <v>373</v>
      </c>
      <c r="C12" s="236">
        <f>D12+E12+F12</f>
        <v>18336.096560999998</v>
      </c>
      <c r="D12" s="276"/>
      <c r="E12" s="236">
        <v>2818.3995399999999</v>
      </c>
      <c r="F12" s="317">
        <f>G12+H12</f>
        <v>15517.697021</v>
      </c>
      <c r="G12" s="317"/>
      <c r="H12" s="317">
        <v>15517.697021</v>
      </c>
      <c r="I12" s="317">
        <f t="shared" ref="I12:I76" si="1">J12+K12+L12</f>
        <v>3146.9993099999997</v>
      </c>
      <c r="J12" s="276"/>
      <c r="K12" s="317">
        <v>2662.7993099999999</v>
      </c>
      <c r="L12" s="317">
        <f t="shared" ref="L12:L76" si="2">M12+N12</f>
        <v>484.2</v>
      </c>
      <c r="M12" s="317"/>
      <c r="N12" s="317">
        <v>484.2</v>
      </c>
      <c r="O12" s="317">
        <v>15047.35924</v>
      </c>
      <c r="P12" s="394">
        <f t="shared" ref="P12:P71" si="3">I12/C12*100</f>
        <v>17.162863969060442</v>
      </c>
      <c r="Q12" s="394"/>
      <c r="R12" s="394">
        <f>K12/E12%</f>
        <v>94.479128037325751</v>
      </c>
      <c r="S12" s="394">
        <f t="shared" ref="S12:T75" si="4">L12/F12*100</f>
        <v>3.1203083765892274</v>
      </c>
      <c r="T12" s="394"/>
      <c r="U12" s="394">
        <f t="shared" ref="U12:U75" si="5">N12/H12%</f>
        <v>3.120308376589227</v>
      </c>
    </row>
    <row r="13" spans="1:22">
      <c r="A13" s="392">
        <v>3</v>
      </c>
      <c r="B13" s="393" t="s">
        <v>231</v>
      </c>
      <c r="C13" s="236">
        <f t="shared" ref="C13:C77" si="6">D13+E13+F13</f>
        <v>1808.9860140000001</v>
      </c>
      <c r="D13" s="276"/>
      <c r="E13" s="317">
        <v>1432.9860140000001</v>
      </c>
      <c r="F13" s="317">
        <f t="shared" ref="F13:F77" si="7">G13+H13</f>
        <v>376</v>
      </c>
      <c r="G13" s="317"/>
      <c r="H13" s="317">
        <v>376</v>
      </c>
      <c r="I13" s="317">
        <f>J13+K13+L13</f>
        <v>1772.179204</v>
      </c>
      <c r="J13" s="276"/>
      <c r="K13" s="317">
        <v>1401.3792040000001</v>
      </c>
      <c r="L13" s="317">
        <f t="shared" si="2"/>
        <v>370.8</v>
      </c>
      <c r="M13" s="317"/>
      <c r="N13" s="317">
        <v>370.8</v>
      </c>
      <c r="O13" s="317">
        <v>5.2</v>
      </c>
      <c r="P13" s="394">
        <f t="shared" si="3"/>
        <v>97.965334739177251</v>
      </c>
      <c r="Q13" s="394"/>
      <c r="R13" s="394">
        <f t="shared" ref="R13:R71" si="8">K13/E13%</f>
        <v>97.794339254451373</v>
      </c>
      <c r="S13" s="394">
        <f t="shared" si="4"/>
        <v>98.61702127659575</v>
      </c>
      <c r="T13" s="394"/>
      <c r="U13" s="394">
        <f t="shared" si="5"/>
        <v>98.61702127659575</v>
      </c>
    </row>
    <row r="14" spans="1:22">
      <c r="A14" s="392">
        <v>4</v>
      </c>
      <c r="B14" s="393" t="s">
        <v>374</v>
      </c>
      <c r="C14" s="236">
        <f t="shared" si="6"/>
        <v>1883.9330210000001</v>
      </c>
      <c r="D14" s="276"/>
      <c r="E14" s="317">
        <v>1883.9330210000001</v>
      </c>
      <c r="F14" s="317">
        <f t="shared" si="7"/>
        <v>0</v>
      </c>
      <c r="G14" s="317"/>
      <c r="H14" s="317"/>
      <c r="I14" s="317">
        <f t="shared" si="1"/>
        <v>1838.6330210000001</v>
      </c>
      <c r="J14" s="276"/>
      <c r="K14" s="317">
        <v>1838.6330210000001</v>
      </c>
      <c r="L14" s="317">
        <f t="shared" si="2"/>
        <v>0</v>
      </c>
      <c r="M14" s="317"/>
      <c r="N14" s="317"/>
      <c r="O14" s="317"/>
      <c r="P14" s="394">
        <f t="shared" si="3"/>
        <v>97.595455916158073</v>
      </c>
      <c r="Q14" s="394"/>
      <c r="R14" s="394">
        <f t="shared" si="8"/>
        <v>97.595455916158073</v>
      </c>
      <c r="S14" s="394"/>
      <c r="T14" s="394"/>
      <c r="U14" s="394"/>
    </row>
    <row r="15" spans="1:22">
      <c r="A15" s="392">
        <v>5</v>
      </c>
      <c r="B15" s="393" t="s">
        <v>246</v>
      </c>
      <c r="C15" s="236">
        <f t="shared" si="6"/>
        <v>5374.6231850000004</v>
      </c>
      <c r="D15" s="276"/>
      <c r="E15" s="317">
        <v>5374.6231850000004</v>
      </c>
      <c r="F15" s="317">
        <f t="shared" si="7"/>
        <v>0</v>
      </c>
      <c r="G15" s="317"/>
      <c r="H15" s="317"/>
      <c r="I15" s="317">
        <f t="shared" si="1"/>
        <v>4316.8899389999997</v>
      </c>
      <c r="J15" s="276"/>
      <c r="K15" s="317">
        <v>4316.8899389999997</v>
      </c>
      <c r="L15" s="317">
        <f t="shared" si="2"/>
        <v>0</v>
      </c>
      <c r="M15" s="317"/>
      <c r="N15" s="317"/>
      <c r="O15" s="317">
        <v>8.4329680000000007</v>
      </c>
      <c r="P15" s="394">
        <f t="shared" si="3"/>
        <v>80.319862256538826</v>
      </c>
      <c r="Q15" s="394"/>
      <c r="R15" s="394">
        <f t="shared" si="8"/>
        <v>80.319862256538826</v>
      </c>
      <c r="S15" s="394"/>
      <c r="T15" s="394"/>
      <c r="U15" s="394"/>
    </row>
    <row r="16" spans="1:22">
      <c r="A16" s="392">
        <v>6</v>
      </c>
      <c r="B16" s="393" t="s">
        <v>375</v>
      </c>
      <c r="C16" s="236">
        <f t="shared" si="6"/>
        <v>8412.6086050000013</v>
      </c>
      <c r="D16" s="276"/>
      <c r="E16" s="317">
        <v>7374.6086050000004</v>
      </c>
      <c r="F16" s="317">
        <f t="shared" si="7"/>
        <v>1038</v>
      </c>
      <c r="G16" s="317"/>
      <c r="H16" s="317">
        <v>1038</v>
      </c>
      <c r="I16" s="317">
        <f t="shared" si="1"/>
        <v>7102.8637650000001</v>
      </c>
      <c r="J16" s="276"/>
      <c r="K16" s="317">
        <v>7043.3725649999997</v>
      </c>
      <c r="L16" s="317">
        <f t="shared" si="2"/>
        <v>59.491199999999999</v>
      </c>
      <c r="M16" s="317"/>
      <c r="N16" s="317">
        <v>59.491199999999999</v>
      </c>
      <c r="O16" s="317">
        <v>978.50879999999995</v>
      </c>
      <c r="P16" s="394">
        <f t="shared" si="3"/>
        <v>84.431168719515142</v>
      </c>
      <c r="Q16" s="394"/>
      <c r="R16" s="394">
        <f t="shared" si="8"/>
        <v>95.508425494263903</v>
      </c>
      <c r="S16" s="394"/>
      <c r="T16" s="394"/>
      <c r="U16" s="394"/>
    </row>
    <row r="17" spans="1:21">
      <c r="A17" s="392">
        <v>7</v>
      </c>
      <c r="B17" s="393" t="s">
        <v>376</v>
      </c>
      <c r="C17" s="236">
        <f t="shared" si="6"/>
        <v>2593.0987800000003</v>
      </c>
      <c r="D17" s="276"/>
      <c r="E17" s="317">
        <v>513.98478</v>
      </c>
      <c r="F17" s="317">
        <f t="shared" si="7"/>
        <v>2079.114</v>
      </c>
      <c r="G17" s="317"/>
      <c r="H17" s="317">
        <v>2079.114</v>
      </c>
      <c r="I17" s="317">
        <f t="shared" si="1"/>
        <v>2586.0342799999999</v>
      </c>
      <c r="J17" s="276"/>
      <c r="K17" s="317">
        <v>508.16478000000001</v>
      </c>
      <c r="L17" s="317">
        <f t="shared" si="2"/>
        <v>2077.8694999999998</v>
      </c>
      <c r="M17" s="317"/>
      <c r="N17" s="317">
        <v>2077.8694999999998</v>
      </c>
      <c r="O17" s="317">
        <v>1.2444999999999999</v>
      </c>
      <c r="P17" s="394">
        <f t="shared" si="3"/>
        <v>99.727565334013207</v>
      </c>
      <c r="Q17" s="394"/>
      <c r="R17" s="394">
        <f t="shared" si="8"/>
        <v>98.867670750873202</v>
      </c>
      <c r="S17" s="394">
        <f t="shared" si="4"/>
        <v>99.94014277235398</v>
      </c>
      <c r="T17" s="394"/>
      <c r="U17" s="394">
        <f t="shared" si="5"/>
        <v>99.940142772353994</v>
      </c>
    </row>
    <row r="18" spans="1:21">
      <c r="A18" s="392">
        <v>8</v>
      </c>
      <c r="B18" s="393" t="s">
        <v>377</v>
      </c>
      <c r="C18" s="236">
        <f>D18+E18+F18</f>
        <v>24492.576293999999</v>
      </c>
      <c r="D18" s="276"/>
      <c r="E18" s="317">
        <v>15176.066274999999</v>
      </c>
      <c r="F18" s="317">
        <f t="shared" si="7"/>
        <v>9316.5100189999994</v>
      </c>
      <c r="G18" s="317"/>
      <c r="H18" s="317">
        <v>9316.5100189999994</v>
      </c>
      <c r="I18" s="317">
        <f>J18+K18+L18</f>
        <v>15963.304325000001</v>
      </c>
      <c r="J18" s="276"/>
      <c r="K18" s="317">
        <v>15126.060405</v>
      </c>
      <c r="L18" s="317">
        <f t="shared" si="2"/>
        <v>837.24392</v>
      </c>
      <c r="M18" s="317"/>
      <c r="N18" s="317">
        <v>837.24392</v>
      </c>
      <c r="O18" s="317">
        <v>8480.5160990000004</v>
      </c>
      <c r="P18" s="394">
        <f t="shared" si="3"/>
        <v>65.176093087890337</v>
      </c>
      <c r="Q18" s="394"/>
      <c r="R18" s="394">
        <f t="shared" si="8"/>
        <v>99.670495179094104</v>
      </c>
      <c r="S18" s="394">
        <f t="shared" si="4"/>
        <v>8.9866690240501317</v>
      </c>
      <c r="T18" s="394"/>
      <c r="U18" s="394">
        <f t="shared" si="5"/>
        <v>8.9866690240501317</v>
      </c>
    </row>
    <row r="19" spans="1:21">
      <c r="A19" s="392">
        <v>9</v>
      </c>
      <c r="B19" s="393" t="s">
        <v>378</v>
      </c>
      <c r="C19" s="236">
        <f t="shared" si="6"/>
        <v>2558.8133400000002</v>
      </c>
      <c r="D19" s="276"/>
      <c r="E19" s="317">
        <v>2258.8133400000002</v>
      </c>
      <c r="F19" s="317">
        <f t="shared" si="7"/>
        <v>300</v>
      </c>
      <c r="G19" s="317"/>
      <c r="H19" s="317">
        <v>300</v>
      </c>
      <c r="I19" s="317">
        <f t="shared" si="1"/>
        <v>2531.6304840000003</v>
      </c>
      <c r="J19" s="276"/>
      <c r="K19" s="317">
        <v>2234.5804840000001</v>
      </c>
      <c r="L19" s="317">
        <f t="shared" si="2"/>
        <v>297.05</v>
      </c>
      <c r="M19" s="317"/>
      <c r="N19" s="317">
        <v>297.05</v>
      </c>
      <c r="O19" s="317">
        <v>2.9500280000000001</v>
      </c>
      <c r="P19" s="394">
        <f t="shared" si="3"/>
        <v>98.937677259412766</v>
      </c>
      <c r="Q19" s="394"/>
      <c r="R19" s="394">
        <f t="shared" si="8"/>
        <v>98.927186431438372</v>
      </c>
      <c r="S19" s="394"/>
      <c r="T19" s="394"/>
      <c r="U19" s="394"/>
    </row>
    <row r="20" spans="1:21">
      <c r="A20" s="392">
        <v>10</v>
      </c>
      <c r="B20" s="393" t="s">
        <v>249</v>
      </c>
      <c r="C20" s="236">
        <f t="shared" si="6"/>
        <v>3407.394221</v>
      </c>
      <c r="D20" s="276"/>
      <c r="E20" s="317">
        <v>3157.394221</v>
      </c>
      <c r="F20" s="317">
        <f t="shared" si="7"/>
        <v>250</v>
      </c>
      <c r="G20" s="317"/>
      <c r="H20" s="317">
        <v>250</v>
      </c>
      <c r="I20" s="317">
        <f t="shared" si="1"/>
        <v>3349.9637969999999</v>
      </c>
      <c r="J20" s="276"/>
      <c r="K20" s="317">
        <v>3104.720202</v>
      </c>
      <c r="L20" s="317">
        <f t="shared" si="2"/>
        <v>245.243595</v>
      </c>
      <c r="M20" s="317"/>
      <c r="N20" s="317">
        <v>245.243595</v>
      </c>
      <c r="O20" s="317">
        <v>8.2278649999999995</v>
      </c>
      <c r="P20" s="394">
        <f t="shared" si="3"/>
        <v>98.314535381727993</v>
      </c>
      <c r="Q20" s="394"/>
      <c r="R20" s="394">
        <f t="shared" si="8"/>
        <v>98.331724982276143</v>
      </c>
      <c r="S20" s="394"/>
      <c r="T20" s="394"/>
      <c r="U20" s="394"/>
    </row>
    <row r="21" spans="1:21">
      <c r="A21" s="392">
        <v>11</v>
      </c>
      <c r="B21" s="393" t="s">
        <v>379</v>
      </c>
      <c r="C21" s="236">
        <f t="shared" si="6"/>
        <v>2449.4291400000002</v>
      </c>
      <c r="D21" s="276"/>
      <c r="E21" s="317">
        <v>2449.4291400000002</v>
      </c>
      <c r="F21" s="317">
        <f t="shared" si="7"/>
        <v>0</v>
      </c>
      <c r="G21" s="317"/>
      <c r="H21" s="317"/>
      <c r="I21" s="317">
        <f t="shared" si="1"/>
        <v>2299.0625</v>
      </c>
      <c r="J21" s="276"/>
      <c r="K21" s="317">
        <v>2299.0625</v>
      </c>
      <c r="L21" s="317">
        <f t="shared" si="2"/>
        <v>0</v>
      </c>
      <c r="M21" s="317"/>
      <c r="N21" s="317"/>
      <c r="O21" s="394">
        <f>49000/1000000</f>
        <v>4.9000000000000002E-2</v>
      </c>
      <c r="P21" s="394">
        <f t="shared" si="3"/>
        <v>93.861155746681447</v>
      </c>
      <c r="Q21" s="394"/>
      <c r="R21" s="394">
        <f t="shared" si="8"/>
        <v>93.861155746681447</v>
      </c>
      <c r="S21" s="394"/>
      <c r="T21" s="394"/>
      <c r="U21" s="394"/>
    </row>
    <row r="22" spans="1:21">
      <c r="A22" s="392">
        <v>12</v>
      </c>
      <c r="B22" s="393" t="s">
        <v>380</v>
      </c>
      <c r="C22" s="236">
        <f t="shared" si="6"/>
        <v>1126.1965560000001</v>
      </c>
      <c r="D22" s="276"/>
      <c r="E22" s="317">
        <v>1126.1965560000001</v>
      </c>
      <c r="F22" s="317">
        <f t="shared" si="7"/>
        <v>0</v>
      </c>
      <c r="G22" s="317"/>
      <c r="H22" s="317"/>
      <c r="I22" s="317">
        <f t="shared" si="1"/>
        <v>1107.179556</v>
      </c>
      <c r="J22" s="276"/>
      <c r="K22" s="317">
        <v>1107.179556</v>
      </c>
      <c r="L22" s="317">
        <f t="shared" si="2"/>
        <v>0</v>
      </c>
      <c r="M22" s="317"/>
      <c r="N22" s="317"/>
      <c r="O22" s="394">
        <f>64000/1000000</f>
        <v>6.4000000000000001E-2</v>
      </c>
      <c r="P22" s="394">
        <f t="shared" si="3"/>
        <v>98.311396008211545</v>
      </c>
      <c r="Q22" s="394"/>
      <c r="R22" s="394">
        <f t="shared" si="8"/>
        <v>98.31139600821156</v>
      </c>
      <c r="S22" s="394"/>
      <c r="T22" s="394"/>
      <c r="U22" s="394"/>
    </row>
    <row r="23" spans="1:21">
      <c r="A23" s="392">
        <v>13</v>
      </c>
      <c r="B23" s="393" t="s">
        <v>232</v>
      </c>
      <c r="C23" s="236">
        <f t="shared" si="6"/>
        <v>9065.9097289999991</v>
      </c>
      <c r="D23" s="276"/>
      <c r="E23" s="317">
        <v>1228.0671890000001</v>
      </c>
      <c r="F23" s="317">
        <f t="shared" si="7"/>
        <v>7837.8425399999996</v>
      </c>
      <c r="G23" s="317"/>
      <c r="H23" s="317">
        <v>7837.8425399999996</v>
      </c>
      <c r="I23" s="317">
        <f t="shared" si="1"/>
        <v>4640.6824880000004</v>
      </c>
      <c r="J23" s="276"/>
      <c r="K23" s="317">
        <v>1205.6986380000001</v>
      </c>
      <c r="L23" s="317">
        <f t="shared" si="2"/>
        <v>3434.9838500000001</v>
      </c>
      <c r="M23" s="317"/>
      <c r="N23" s="317">
        <v>3434.9838500000001</v>
      </c>
      <c r="O23" s="317">
        <v>4402.8592410000001</v>
      </c>
      <c r="P23" s="394">
        <f t="shared" si="3"/>
        <v>51.188271521780123</v>
      </c>
      <c r="Q23" s="394"/>
      <c r="R23" s="394">
        <f t="shared" si="8"/>
        <v>98.178556417730334</v>
      </c>
      <c r="S23" s="394">
        <f t="shared" si="4"/>
        <v>43.825629724886006</v>
      </c>
      <c r="T23" s="394"/>
      <c r="U23" s="394">
        <f t="shared" si="5"/>
        <v>43.825629724886006</v>
      </c>
    </row>
    <row r="24" spans="1:21">
      <c r="A24" s="392">
        <v>14</v>
      </c>
      <c r="B24" s="393" t="s">
        <v>381</v>
      </c>
      <c r="C24" s="236">
        <f>D24+E24+F24</f>
        <v>10806.588331000001</v>
      </c>
      <c r="D24" s="276"/>
      <c r="E24" s="317">
        <v>10806.588331000001</v>
      </c>
      <c r="F24" s="317">
        <f t="shared" si="7"/>
        <v>0</v>
      </c>
      <c r="G24" s="317"/>
      <c r="H24" s="317"/>
      <c r="I24" s="317">
        <f t="shared" si="1"/>
        <v>10695.797930999999</v>
      </c>
      <c r="J24" s="276"/>
      <c r="K24" s="317">
        <v>10695.797930999999</v>
      </c>
      <c r="L24" s="317">
        <f t="shared" si="2"/>
        <v>0</v>
      </c>
      <c r="M24" s="317"/>
      <c r="N24" s="317"/>
      <c r="O24" s="394"/>
      <c r="P24" s="394">
        <f t="shared" si="3"/>
        <v>98.97478837347596</v>
      </c>
      <c r="Q24" s="394"/>
      <c r="R24" s="394">
        <f t="shared" si="8"/>
        <v>98.974788373475974</v>
      </c>
      <c r="S24" s="394"/>
      <c r="T24" s="394"/>
      <c r="U24" s="394"/>
    </row>
    <row r="25" spans="1:21">
      <c r="A25" s="392">
        <v>15</v>
      </c>
      <c r="B25" s="393" t="s">
        <v>382</v>
      </c>
      <c r="C25" s="236">
        <f t="shared" si="6"/>
        <v>3092.2519139999999</v>
      </c>
      <c r="D25" s="276"/>
      <c r="E25" s="317">
        <v>3062.2519139999999</v>
      </c>
      <c r="F25" s="317">
        <f t="shared" si="7"/>
        <v>30</v>
      </c>
      <c r="G25" s="317"/>
      <c r="H25" s="317">
        <v>30</v>
      </c>
      <c r="I25" s="317">
        <f t="shared" si="1"/>
        <v>3063.8219140000001</v>
      </c>
      <c r="J25" s="276"/>
      <c r="K25" s="317">
        <v>3033.8219140000001</v>
      </c>
      <c r="L25" s="317">
        <f t="shared" si="2"/>
        <v>30</v>
      </c>
      <c r="M25" s="317"/>
      <c r="N25" s="317">
        <v>30</v>
      </c>
      <c r="O25" s="394"/>
      <c r="P25" s="394">
        <f t="shared" si="3"/>
        <v>99.080605306725346</v>
      </c>
      <c r="Q25" s="394"/>
      <c r="R25" s="394">
        <f t="shared" si="8"/>
        <v>99.071598261722897</v>
      </c>
      <c r="S25" s="394"/>
      <c r="T25" s="394"/>
      <c r="U25" s="394"/>
    </row>
    <row r="26" spans="1:21">
      <c r="A26" s="392">
        <v>16</v>
      </c>
      <c r="B26" s="393" t="s">
        <v>391</v>
      </c>
      <c r="C26" s="236">
        <f t="shared" si="6"/>
        <v>1197.5980589999999</v>
      </c>
      <c r="D26" s="276"/>
      <c r="E26" s="317">
        <v>1197.5980589999999</v>
      </c>
      <c r="F26" s="317">
        <f t="shared" si="7"/>
        <v>0</v>
      </c>
      <c r="G26" s="317"/>
      <c r="H26" s="317"/>
      <c r="I26" s="317">
        <f t="shared" si="1"/>
        <v>1169.6980590000001</v>
      </c>
      <c r="J26" s="276"/>
      <c r="K26" s="317">
        <v>1169.6980590000001</v>
      </c>
      <c r="L26" s="317">
        <f t="shared" si="2"/>
        <v>0</v>
      </c>
      <c r="M26" s="317"/>
      <c r="N26" s="317"/>
      <c r="O26" s="394"/>
      <c r="P26" s="394">
        <f t="shared" si="3"/>
        <v>97.670336905581124</v>
      </c>
      <c r="Q26" s="394"/>
      <c r="R26" s="394">
        <f t="shared" si="8"/>
        <v>97.670336905581124</v>
      </c>
      <c r="S26" s="394"/>
      <c r="T26" s="394"/>
      <c r="U26" s="394"/>
    </row>
    <row r="27" spans="1:21">
      <c r="A27" s="392">
        <v>17</v>
      </c>
      <c r="B27" s="393" t="s">
        <v>383</v>
      </c>
      <c r="C27" s="236">
        <f t="shared" si="6"/>
        <v>2435.6502449999998</v>
      </c>
      <c r="D27" s="276"/>
      <c r="E27" s="317">
        <v>1080.5453990000001</v>
      </c>
      <c r="F27" s="317">
        <f t="shared" si="7"/>
        <v>1355.104846</v>
      </c>
      <c r="G27" s="317"/>
      <c r="H27" s="317">
        <v>1355.104846</v>
      </c>
      <c r="I27" s="317">
        <f t="shared" si="1"/>
        <v>2329.1834739999999</v>
      </c>
      <c r="J27" s="276"/>
      <c r="K27" s="317">
        <v>1025.764044</v>
      </c>
      <c r="L27" s="317">
        <f t="shared" si="2"/>
        <v>1303.4194299999999</v>
      </c>
      <c r="M27" s="317"/>
      <c r="N27" s="317">
        <v>1303.4194299999999</v>
      </c>
      <c r="O27" s="317">
        <v>58.932771000000002</v>
      </c>
      <c r="P27" s="394">
        <f t="shared" si="3"/>
        <v>95.628815294044827</v>
      </c>
      <c r="Q27" s="394"/>
      <c r="R27" s="394">
        <f t="shared" si="8"/>
        <v>94.930212552781413</v>
      </c>
      <c r="S27" s="394">
        <f t="shared" si="4"/>
        <v>96.185873281129119</v>
      </c>
      <c r="T27" s="394"/>
      <c r="U27" s="394">
        <f t="shared" si="5"/>
        <v>96.185873281129133</v>
      </c>
    </row>
    <row r="28" spans="1:21">
      <c r="A28" s="392">
        <v>18</v>
      </c>
      <c r="B28" s="393" t="s">
        <v>384</v>
      </c>
      <c r="C28" s="236">
        <f t="shared" si="6"/>
        <v>988.76745000000005</v>
      </c>
      <c r="D28" s="276"/>
      <c r="E28" s="317">
        <v>988.76745000000005</v>
      </c>
      <c r="F28" s="317">
        <f t="shared" si="7"/>
        <v>0</v>
      </c>
      <c r="G28" s="317"/>
      <c r="H28" s="317"/>
      <c r="I28" s="317">
        <f t="shared" si="1"/>
        <v>978.54745000000003</v>
      </c>
      <c r="J28" s="276"/>
      <c r="K28" s="317">
        <v>978.54745000000003</v>
      </c>
      <c r="L28" s="317">
        <f t="shared" si="2"/>
        <v>0</v>
      </c>
      <c r="M28" s="317"/>
      <c r="N28" s="317"/>
      <c r="O28" s="394"/>
      <c r="P28" s="394">
        <f t="shared" si="3"/>
        <v>98.966389923131061</v>
      </c>
      <c r="Q28" s="394"/>
      <c r="R28" s="394">
        <f t="shared" si="8"/>
        <v>98.966389923131061</v>
      </c>
      <c r="S28" s="394"/>
      <c r="T28" s="394"/>
      <c r="U28" s="394"/>
    </row>
    <row r="29" spans="1:21">
      <c r="A29" s="392">
        <v>19</v>
      </c>
      <c r="B29" s="393" t="s">
        <v>385</v>
      </c>
      <c r="C29" s="236">
        <f t="shared" si="6"/>
        <v>984.09196299999996</v>
      </c>
      <c r="D29" s="276"/>
      <c r="E29" s="317">
        <v>984.09196299999996</v>
      </c>
      <c r="F29" s="317">
        <f t="shared" si="7"/>
        <v>0</v>
      </c>
      <c r="G29" s="317"/>
      <c r="H29" s="317"/>
      <c r="I29" s="317">
        <f t="shared" si="1"/>
        <v>961.01208199999996</v>
      </c>
      <c r="J29" s="276"/>
      <c r="K29" s="317">
        <v>961.01208199999996</v>
      </c>
      <c r="L29" s="317">
        <f t="shared" si="2"/>
        <v>0</v>
      </c>
      <c r="M29" s="317"/>
      <c r="N29" s="317"/>
      <c r="O29" s="317">
        <v>0.61942699999999995</v>
      </c>
      <c r="P29" s="394">
        <f t="shared" si="3"/>
        <v>97.654702825776454</v>
      </c>
      <c r="Q29" s="394"/>
      <c r="R29" s="394">
        <f t="shared" si="8"/>
        <v>97.654702825776454</v>
      </c>
      <c r="S29" s="394"/>
      <c r="T29" s="394"/>
      <c r="U29" s="394"/>
    </row>
    <row r="30" spans="1:21">
      <c r="A30" s="392">
        <v>20</v>
      </c>
      <c r="B30" s="393" t="s">
        <v>386</v>
      </c>
      <c r="C30" s="236">
        <f t="shared" si="6"/>
        <v>338.68016999999998</v>
      </c>
      <c r="D30" s="276"/>
      <c r="E30" s="317">
        <v>338.68016999999998</v>
      </c>
      <c r="F30" s="317">
        <f t="shared" si="7"/>
        <v>0</v>
      </c>
      <c r="G30" s="317"/>
      <c r="H30" s="317"/>
      <c r="I30" s="317">
        <f t="shared" si="1"/>
        <v>330.27017000000001</v>
      </c>
      <c r="J30" s="276"/>
      <c r="K30" s="317">
        <v>330.27017000000001</v>
      </c>
      <c r="L30" s="317">
        <f t="shared" si="2"/>
        <v>0</v>
      </c>
      <c r="M30" s="317"/>
      <c r="N30" s="317"/>
      <c r="O30" s="394"/>
      <c r="P30" s="394">
        <f t="shared" si="3"/>
        <v>97.516831292484596</v>
      </c>
      <c r="Q30" s="394"/>
      <c r="R30" s="394">
        <f t="shared" si="8"/>
        <v>97.516831292484596</v>
      </c>
      <c r="S30" s="394"/>
      <c r="T30" s="394"/>
      <c r="U30" s="394"/>
    </row>
    <row r="31" spans="1:21">
      <c r="A31" s="392">
        <v>21</v>
      </c>
      <c r="B31" s="393" t="s">
        <v>233</v>
      </c>
      <c r="C31" s="236">
        <f t="shared" si="6"/>
        <v>159.88999999999999</v>
      </c>
      <c r="D31" s="276"/>
      <c r="E31" s="317">
        <v>159.88999999999999</v>
      </c>
      <c r="F31" s="317"/>
      <c r="G31" s="317"/>
      <c r="H31" s="317"/>
      <c r="I31" s="317">
        <f t="shared" si="1"/>
        <v>131.47999999999999</v>
      </c>
      <c r="J31" s="276"/>
      <c r="K31" s="317">
        <v>131.47999999999999</v>
      </c>
      <c r="L31" s="317">
        <f t="shared" si="2"/>
        <v>0</v>
      </c>
      <c r="M31" s="317"/>
      <c r="N31" s="317"/>
      <c r="O31" s="394"/>
      <c r="P31" s="394">
        <f t="shared" si="3"/>
        <v>82.231534179748579</v>
      </c>
      <c r="Q31" s="394"/>
      <c r="R31" s="394">
        <f t="shared" si="8"/>
        <v>82.231534179748579</v>
      </c>
      <c r="S31" s="394"/>
      <c r="T31" s="394"/>
      <c r="U31" s="394"/>
    </row>
    <row r="32" spans="1:21">
      <c r="A32" s="392">
        <v>22</v>
      </c>
      <c r="B32" s="393" t="s">
        <v>387</v>
      </c>
      <c r="C32" s="236">
        <f t="shared" si="6"/>
        <v>173.89</v>
      </c>
      <c r="D32" s="276"/>
      <c r="E32" s="317">
        <v>173.89</v>
      </c>
      <c r="F32" s="317"/>
      <c r="G32" s="317"/>
      <c r="H32" s="317"/>
      <c r="I32" s="317">
        <f t="shared" si="1"/>
        <v>165.48</v>
      </c>
      <c r="J32" s="276"/>
      <c r="K32" s="317">
        <v>165.48</v>
      </c>
      <c r="L32" s="317">
        <f t="shared" si="2"/>
        <v>0</v>
      </c>
      <c r="M32" s="317"/>
      <c r="N32" s="317"/>
      <c r="O32" s="394"/>
      <c r="P32" s="394">
        <f t="shared" si="3"/>
        <v>95.16360917821612</v>
      </c>
      <c r="Q32" s="394"/>
      <c r="R32" s="394">
        <f t="shared" si="8"/>
        <v>95.16360917821612</v>
      </c>
      <c r="S32" s="394"/>
      <c r="T32" s="394"/>
      <c r="U32" s="394"/>
    </row>
    <row r="33" spans="1:21">
      <c r="A33" s="392">
        <v>23</v>
      </c>
      <c r="B33" s="393" t="s">
        <v>404</v>
      </c>
      <c r="C33" s="236">
        <f>D33+E33+F33</f>
        <v>122.75</v>
      </c>
      <c r="D33" s="276"/>
      <c r="E33" s="317">
        <v>122.75</v>
      </c>
      <c r="F33" s="317"/>
      <c r="G33" s="317"/>
      <c r="H33" s="317"/>
      <c r="I33" s="317">
        <f t="shared" si="1"/>
        <v>120.4988</v>
      </c>
      <c r="J33" s="276"/>
      <c r="K33" s="317">
        <v>120.4988</v>
      </c>
      <c r="L33" s="317">
        <f t="shared" si="2"/>
        <v>0</v>
      </c>
      <c r="M33" s="317"/>
      <c r="N33" s="317"/>
      <c r="O33" s="394"/>
      <c r="P33" s="394">
        <f t="shared" ref="P33" si="9">I33/C33*100</f>
        <v>98.166028513238288</v>
      </c>
      <c r="Q33" s="394"/>
      <c r="R33" s="394">
        <f t="shared" ref="R33" si="10">K33/E33%</f>
        <v>98.166028513238288</v>
      </c>
      <c r="S33" s="394"/>
      <c r="T33" s="394"/>
      <c r="U33" s="394"/>
    </row>
    <row r="34" spans="1:21">
      <c r="A34" s="392">
        <v>23</v>
      </c>
      <c r="B34" s="393" t="s">
        <v>234</v>
      </c>
      <c r="C34" s="236">
        <f t="shared" si="6"/>
        <v>4710.4919460000001</v>
      </c>
      <c r="D34" s="276"/>
      <c r="E34" s="317">
        <v>3257.9686620000002</v>
      </c>
      <c r="F34" s="317">
        <f t="shared" si="7"/>
        <v>1452.5232840000001</v>
      </c>
      <c r="G34" s="317"/>
      <c r="H34" s="317">
        <v>1452.5232840000001</v>
      </c>
      <c r="I34" s="317">
        <f t="shared" si="1"/>
        <v>4630.507842</v>
      </c>
      <c r="J34" s="276"/>
      <c r="K34" s="317">
        <v>3194.2586620000002</v>
      </c>
      <c r="L34" s="317">
        <f t="shared" si="2"/>
        <v>1436.24918</v>
      </c>
      <c r="M34" s="317"/>
      <c r="N34" s="317">
        <v>1436.24918</v>
      </c>
      <c r="O34" s="317">
        <v>16.274104000000001</v>
      </c>
      <c r="P34" s="394">
        <f t="shared" si="3"/>
        <v>98.302001045391449</v>
      </c>
      <c r="Q34" s="394"/>
      <c r="R34" s="394">
        <f t="shared" si="8"/>
        <v>98.044487022140657</v>
      </c>
      <c r="S34" s="394">
        <f t="shared" si="4"/>
        <v>98.87959771941253</v>
      </c>
      <c r="T34" s="394"/>
      <c r="U34" s="394">
        <f t="shared" si="5"/>
        <v>98.87959771941253</v>
      </c>
    </row>
    <row r="35" spans="1:21">
      <c r="A35" s="392">
        <v>24</v>
      </c>
      <c r="B35" s="393" t="s">
        <v>235</v>
      </c>
      <c r="C35" s="236">
        <f t="shared" si="6"/>
        <v>5939.0729879999999</v>
      </c>
      <c r="D35" s="276"/>
      <c r="E35" s="317">
        <v>1723.0729879999999</v>
      </c>
      <c r="F35" s="317">
        <f t="shared" si="7"/>
        <v>4216</v>
      </c>
      <c r="G35" s="317"/>
      <c r="H35" s="317">
        <v>4216</v>
      </c>
      <c r="I35" s="317">
        <f t="shared" si="1"/>
        <v>3063.0251879999996</v>
      </c>
      <c r="J35" s="276"/>
      <c r="K35" s="317">
        <v>1703.4251879999999</v>
      </c>
      <c r="L35" s="317">
        <f t="shared" si="2"/>
        <v>1359.6</v>
      </c>
      <c r="M35" s="317"/>
      <c r="N35" s="317">
        <v>1359.6</v>
      </c>
      <c r="O35" s="317">
        <v>2856.4</v>
      </c>
      <c r="P35" s="394">
        <f t="shared" si="3"/>
        <v>51.574129400141999</v>
      </c>
      <c r="Q35" s="394"/>
      <c r="R35" s="394">
        <f t="shared" si="8"/>
        <v>98.859723288750203</v>
      </c>
      <c r="S35" s="394"/>
      <c r="T35" s="394"/>
      <c r="U35" s="394"/>
    </row>
    <row r="36" spans="1:21">
      <c r="A36" s="392">
        <v>25</v>
      </c>
      <c r="B36" s="393" t="s">
        <v>236</v>
      </c>
      <c r="C36" s="236">
        <f t="shared" si="6"/>
        <v>1038.887708</v>
      </c>
      <c r="D36" s="276"/>
      <c r="E36" s="317">
        <v>1038.887708</v>
      </c>
      <c r="F36" s="317">
        <f t="shared" si="7"/>
        <v>0</v>
      </c>
      <c r="G36" s="317"/>
      <c r="H36" s="317"/>
      <c r="I36" s="317">
        <f t="shared" si="1"/>
        <v>1031.9177079999999</v>
      </c>
      <c r="J36" s="276"/>
      <c r="K36" s="317">
        <v>1031.9177079999999</v>
      </c>
      <c r="L36" s="317">
        <f t="shared" si="2"/>
        <v>0</v>
      </c>
      <c r="M36" s="317"/>
      <c r="N36" s="317"/>
      <c r="O36" s="394"/>
      <c r="P36" s="394">
        <f t="shared" si="3"/>
        <v>99.32909014647808</v>
      </c>
      <c r="Q36" s="394"/>
      <c r="R36" s="394">
        <f t="shared" si="8"/>
        <v>99.32909014647808</v>
      </c>
      <c r="S36" s="394"/>
      <c r="T36" s="394"/>
      <c r="U36" s="394"/>
    </row>
    <row r="37" spans="1:21">
      <c r="A37" s="392">
        <v>26</v>
      </c>
      <c r="B37" s="393" t="s">
        <v>237</v>
      </c>
      <c r="C37" s="236">
        <f t="shared" si="6"/>
        <v>3181.1903200000002</v>
      </c>
      <c r="D37" s="276"/>
      <c r="E37" s="317">
        <v>3181.1903200000002</v>
      </c>
      <c r="F37" s="317">
        <f t="shared" si="7"/>
        <v>0</v>
      </c>
      <c r="G37" s="317"/>
      <c r="H37" s="317"/>
      <c r="I37" s="317">
        <f t="shared" si="1"/>
        <v>2973.7393219999999</v>
      </c>
      <c r="J37" s="276"/>
      <c r="K37" s="317">
        <v>2973.7393219999999</v>
      </c>
      <c r="L37" s="317">
        <f t="shared" si="2"/>
        <v>0</v>
      </c>
      <c r="M37" s="317"/>
      <c r="N37" s="317"/>
      <c r="O37" s="317"/>
      <c r="P37" s="394">
        <f t="shared" si="3"/>
        <v>93.478824680945209</v>
      </c>
      <c r="Q37" s="394"/>
      <c r="R37" s="394">
        <f>K37/E37%</f>
        <v>93.478824680945195</v>
      </c>
      <c r="S37" s="394"/>
      <c r="T37" s="394"/>
      <c r="U37" s="394"/>
    </row>
    <row r="38" spans="1:21">
      <c r="A38" s="392">
        <v>27</v>
      </c>
      <c r="B38" s="393" t="s">
        <v>242</v>
      </c>
      <c r="C38" s="236">
        <f t="shared" si="6"/>
        <v>11672.482573000001</v>
      </c>
      <c r="D38" s="276"/>
      <c r="E38" s="317">
        <v>5025.6969630000003</v>
      </c>
      <c r="F38" s="317">
        <f t="shared" si="7"/>
        <v>6646.7856099999999</v>
      </c>
      <c r="G38" s="317"/>
      <c r="H38" s="317">
        <v>6646.7856099999999</v>
      </c>
      <c r="I38" s="317">
        <f t="shared" si="1"/>
        <v>6449.3479790000001</v>
      </c>
      <c r="J38" s="276"/>
      <c r="K38" s="317">
        <v>4974.4679189999997</v>
      </c>
      <c r="L38" s="317">
        <f t="shared" si="2"/>
        <v>1474.88006</v>
      </c>
      <c r="M38" s="317"/>
      <c r="N38" s="317">
        <v>1474.88006</v>
      </c>
      <c r="O38" s="317">
        <f>5171.90555+20</f>
        <v>5191.9055500000004</v>
      </c>
      <c r="P38" s="394">
        <f t="shared" ref="P38" si="11">I38/C38*100</f>
        <v>55.252581776546805</v>
      </c>
      <c r="Q38" s="394"/>
      <c r="R38" s="394">
        <f t="shared" ref="R38" si="12">K38/E38%</f>
        <v>98.980657919147191</v>
      </c>
      <c r="S38" s="394">
        <f t="shared" si="4"/>
        <v>22.189373127682387</v>
      </c>
      <c r="T38" s="394"/>
      <c r="U38" s="394">
        <f t="shared" si="5"/>
        <v>22.189373127682387</v>
      </c>
    </row>
    <row r="39" spans="1:21">
      <c r="A39" s="392">
        <v>28</v>
      </c>
      <c r="B39" s="393" t="s">
        <v>426</v>
      </c>
      <c r="C39" s="236">
        <f t="shared" si="6"/>
        <v>8883.7387999999992</v>
      </c>
      <c r="D39" s="276"/>
      <c r="E39" s="317">
        <v>8852.7387999999992</v>
      </c>
      <c r="F39" s="317">
        <f t="shared" si="7"/>
        <v>31</v>
      </c>
      <c r="G39" s="317"/>
      <c r="H39" s="317">
        <v>31</v>
      </c>
      <c r="I39" s="317">
        <f>J39+K39+L39</f>
        <v>7449.7277439999998</v>
      </c>
      <c r="J39" s="276"/>
      <c r="K39" s="317">
        <v>7449.7277439999998</v>
      </c>
      <c r="L39" s="317">
        <f t="shared" si="2"/>
        <v>0</v>
      </c>
      <c r="M39" s="317"/>
      <c r="N39" s="317"/>
      <c r="O39" s="317">
        <f>1402.606056+31</f>
        <v>1433.6060560000001</v>
      </c>
      <c r="P39" s="394">
        <f t="shared" si="3"/>
        <v>83.85802320077218</v>
      </c>
      <c r="Q39" s="394"/>
      <c r="R39" s="394">
        <f>K39/E39%</f>
        <v>84.151672293776485</v>
      </c>
      <c r="S39" s="394"/>
      <c r="T39" s="394"/>
      <c r="U39" s="394"/>
    </row>
    <row r="40" spans="1:21">
      <c r="A40" s="392">
        <v>29</v>
      </c>
      <c r="B40" s="393" t="s">
        <v>392</v>
      </c>
      <c r="C40" s="236">
        <f t="shared" si="6"/>
        <v>766.58</v>
      </c>
      <c r="D40" s="276"/>
      <c r="E40" s="317">
        <v>711.58</v>
      </c>
      <c r="F40" s="317">
        <f t="shared" si="7"/>
        <v>55</v>
      </c>
      <c r="G40" s="317"/>
      <c r="H40" s="317">
        <v>55</v>
      </c>
      <c r="I40" s="317">
        <f t="shared" si="1"/>
        <v>735.86</v>
      </c>
      <c r="J40" s="276"/>
      <c r="K40" s="317">
        <v>680.86</v>
      </c>
      <c r="L40" s="317">
        <f t="shared" si="2"/>
        <v>55</v>
      </c>
      <c r="M40" s="317"/>
      <c r="N40" s="317">
        <v>55</v>
      </c>
      <c r="O40" s="394"/>
      <c r="P40" s="394">
        <f t="shared" si="3"/>
        <v>95.99259046674841</v>
      </c>
      <c r="Q40" s="394"/>
      <c r="R40" s="394">
        <f t="shared" si="8"/>
        <v>95.682846623007961</v>
      </c>
      <c r="S40" s="394"/>
      <c r="T40" s="394"/>
      <c r="U40" s="394"/>
    </row>
    <row r="41" spans="1:21">
      <c r="A41" s="392">
        <v>30</v>
      </c>
      <c r="B41" s="393" t="s">
        <v>389</v>
      </c>
      <c r="C41" s="236">
        <f t="shared" si="6"/>
        <v>1947.72</v>
      </c>
      <c r="D41" s="276"/>
      <c r="E41" s="317">
        <v>1947.72</v>
      </c>
      <c r="F41" s="317">
        <f t="shared" si="7"/>
        <v>0</v>
      </c>
      <c r="G41" s="317"/>
      <c r="H41" s="317"/>
      <c r="I41" s="317">
        <f t="shared" si="1"/>
        <v>1920.88</v>
      </c>
      <c r="J41" s="276"/>
      <c r="K41" s="317">
        <v>1920.88</v>
      </c>
      <c r="L41" s="317">
        <f t="shared" si="2"/>
        <v>0</v>
      </c>
      <c r="M41" s="317"/>
      <c r="N41" s="317"/>
      <c r="O41" s="394"/>
      <c r="P41" s="394">
        <f t="shared" si="3"/>
        <v>98.621978518472886</v>
      </c>
      <c r="Q41" s="394"/>
      <c r="R41" s="394">
        <f t="shared" si="8"/>
        <v>98.621978518472886</v>
      </c>
      <c r="S41" s="394"/>
      <c r="T41" s="394"/>
      <c r="U41" s="394"/>
    </row>
    <row r="42" spans="1:21">
      <c r="A42" s="392">
        <v>31</v>
      </c>
      <c r="B42" s="393" t="s">
        <v>390</v>
      </c>
      <c r="C42" s="236">
        <f t="shared" si="6"/>
        <v>40</v>
      </c>
      <c r="D42" s="276"/>
      <c r="E42" s="317">
        <v>40</v>
      </c>
      <c r="F42" s="317">
        <f t="shared" si="7"/>
        <v>0</v>
      </c>
      <c r="G42" s="317"/>
      <c r="H42" s="317"/>
      <c r="I42" s="317">
        <f t="shared" si="1"/>
        <v>40</v>
      </c>
      <c r="J42" s="276"/>
      <c r="K42" s="317">
        <v>40</v>
      </c>
      <c r="L42" s="317">
        <f t="shared" si="2"/>
        <v>0</v>
      </c>
      <c r="M42" s="317"/>
      <c r="N42" s="317"/>
      <c r="O42" s="394"/>
      <c r="P42" s="394">
        <f t="shared" si="3"/>
        <v>100</v>
      </c>
      <c r="Q42" s="394"/>
      <c r="R42" s="394">
        <f t="shared" si="8"/>
        <v>100</v>
      </c>
      <c r="S42" s="394"/>
      <c r="T42" s="394"/>
      <c r="U42" s="394"/>
    </row>
    <row r="43" spans="1:21">
      <c r="A43" s="392">
        <v>32</v>
      </c>
      <c r="B43" s="393" t="s">
        <v>238</v>
      </c>
      <c r="C43" s="236">
        <f t="shared" si="6"/>
        <v>1800</v>
      </c>
      <c r="D43" s="276"/>
      <c r="E43" s="317">
        <v>1800</v>
      </c>
      <c r="F43" s="317">
        <f t="shared" si="7"/>
        <v>0</v>
      </c>
      <c r="G43" s="317"/>
      <c r="H43" s="317"/>
      <c r="I43" s="317">
        <f t="shared" si="1"/>
        <v>1800</v>
      </c>
      <c r="J43" s="276"/>
      <c r="K43" s="317">
        <v>1800</v>
      </c>
      <c r="L43" s="317">
        <f t="shared" si="2"/>
        <v>0</v>
      </c>
      <c r="M43" s="317"/>
      <c r="N43" s="317"/>
      <c r="O43" s="394"/>
      <c r="P43" s="394">
        <f t="shared" si="3"/>
        <v>100</v>
      </c>
      <c r="Q43" s="394"/>
      <c r="R43" s="394">
        <f t="shared" si="8"/>
        <v>100</v>
      </c>
      <c r="S43" s="394"/>
      <c r="T43" s="394"/>
      <c r="U43" s="394"/>
    </row>
    <row r="44" spans="1:21">
      <c r="A44" s="392">
        <v>33</v>
      </c>
      <c r="B44" s="393" t="s">
        <v>239</v>
      </c>
      <c r="C44" s="236">
        <f t="shared" si="6"/>
        <v>40</v>
      </c>
      <c r="D44" s="276"/>
      <c r="E44" s="317">
        <v>40</v>
      </c>
      <c r="F44" s="317">
        <f t="shared" si="7"/>
        <v>0</v>
      </c>
      <c r="G44" s="317"/>
      <c r="H44" s="317"/>
      <c r="I44" s="317">
        <f t="shared" si="1"/>
        <v>40</v>
      </c>
      <c r="J44" s="276"/>
      <c r="K44" s="317">
        <v>40</v>
      </c>
      <c r="L44" s="317">
        <f t="shared" si="2"/>
        <v>0</v>
      </c>
      <c r="M44" s="317"/>
      <c r="N44" s="317"/>
      <c r="O44" s="394"/>
      <c r="P44" s="394">
        <f t="shared" si="3"/>
        <v>100</v>
      </c>
      <c r="Q44" s="394"/>
      <c r="R44" s="394">
        <f t="shared" si="8"/>
        <v>100</v>
      </c>
      <c r="S44" s="394"/>
      <c r="T44" s="394"/>
      <c r="U44" s="394"/>
    </row>
    <row r="45" spans="1:21">
      <c r="A45" s="392">
        <v>34</v>
      </c>
      <c r="B45" s="393" t="s">
        <v>240</v>
      </c>
      <c r="C45" s="236">
        <f t="shared" si="6"/>
        <v>90</v>
      </c>
      <c r="D45" s="276"/>
      <c r="E45" s="317">
        <v>90</v>
      </c>
      <c r="F45" s="317">
        <f t="shared" si="7"/>
        <v>0</v>
      </c>
      <c r="G45" s="317"/>
      <c r="H45" s="317"/>
      <c r="I45" s="317">
        <f t="shared" si="1"/>
        <v>90</v>
      </c>
      <c r="J45" s="276"/>
      <c r="K45" s="317">
        <v>90</v>
      </c>
      <c r="L45" s="317">
        <f t="shared" si="2"/>
        <v>0</v>
      </c>
      <c r="M45" s="317"/>
      <c r="N45" s="317"/>
      <c r="O45" s="394"/>
      <c r="P45" s="394">
        <f t="shared" si="3"/>
        <v>100</v>
      </c>
      <c r="Q45" s="394"/>
      <c r="R45" s="394">
        <f t="shared" si="8"/>
        <v>100</v>
      </c>
      <c r="S45" s="394"/>
      <c r="T45" s="394"/>
      <c r="U45" s="394"/>
    </row>
    <row r="46" spans="1:21">
      <c r="A46" s="392">
        <v>35</v>
      </c>
      <c r="B46" s="393" t="s">
        <v>465</v>
      </c>
      <c r="C46" s="236">
        <f t="shared" ref="C46" si="13">D46+E46+F46</f>
        <v>45</v>
      </c>
      <c r="D46" s="276"/>
      <c r="E46" s="317">
        <v>45</v>
      </c>
      <c r="F46" s="317">
        <f t="shared" ref="F46" si="14">G46+H46</f>
        <v>0</v>
      </c>
      <c r="G46" s="317"/>
      <c r="H46" s="317"/>
      <c r="I46" s="317">
        <f t="shared" ref="I46" si="15">J46+K46+L46</f>
        <v>42.75</v>
      </c>
      <c r="J46" s="276"/>
      <c r="K46" s="317">
        <v>42.75</v>
      </c>
      <c r="L46" s="317">
        <f t="shared" ref="L46" si="16">M46+N46</f>
        <v>0</v>
      </c>
      <c r="M46" s="317"/>
      <c r="N46" s="317"/>
      <c r="O46" s="394"/>
      <c r="P46" s="394">
        <f t="shared" ref="P46" si="17">I46/C46*100</f>
        <v>95</v>
      </c>
      <c r="Q46" s="394"/>
      <c r="R46" s="394">
        <f t="shared" ref="R46" si="18">K46/E46%</f>
        <v>95</v>
      </c>
      <c r="S46" s="394"/>
      <c r="T46" s="394"/>
      <c r="U46" s="394"/>
    </row>
    <row r="47" spans="1:21">
      <c r="A47" s="392">
        <v>36</v>
      </c>
      <c r="B47" s="393" t="s">
        <v>715</v>
      </c>
      <c r="C47" s="236">
        <f t="shared" ref="C47" si="19">D47+E47+F47</f>
        <v>281.25900000000001</v>
      </c>
      <c r="D47" s="276"/>
      <c r="E47" s="317">
        <v>281.25900000000001</v>
      </c>
      <c r="F47" s="317">
        <f t="shared" ref="F47" si="20">G47+H47</f>
        <v>0</v>
      </c>
      <c r="G47" s="317"/>
      <c r="H47" s="317"/>
      <c r="I47" s="317">
        <f t="shared" ref="I47" si="21">J47+K47+L47</f>
        <v>281.25900000000001</v>
      </c>
      <c r="J47" s="276"/>
      <c r="K47" s="317">
        <v>281.25900000000001</v>
      </c>
      <c r="L47" s="317">
        <f t="shared" ref="L47" si="22">M47+N47</f>
        <v>0</v>
      </c>
      <c r="M47" s="317"/>
      <c r="N47" s="317"/>
      <c r="O47" s="394"/>
      <c r="P47" s="394">
        <f t="shared" ref="P47" si="23">I47/C47*100</f>
        <v>100</v>
      </c>
      <c r="Q47" s="394"/>
      <c r="R47" s="394">
        <f t="shared" ref="R47" si="24">K47/E47%</f>
        <v>100</v>
      </c>
      <c r="S47" s="394"/>
      <c r="T47" s="394"/>
      <c r="U47" s="394"/>
    </row>
    <row r="48" spans="1:21">
      <c r="A48" s="392">
        <v>37</v>
      </c>
      <c r="B48" s="393" t="s">
        <v>405</v>
      </c>
      <c r="C48" s="236">
        <f t="shared" si="6"/>
        <v>10349.339963</v>
      </c>
      <c r="D48" s="276"/>
      <c r="E48" s="317">
        <v>10349.339963</v>
      </c>
      <c r="F48" s="317">
        <f t="shared" si="7"/>
        <v>0</v>
      </c>
      <c r="G48" s="317"/>
      <c r="H48" s="317"/>
      <c r="I48" s="317">
        <f t="shared" si="1"/>
        <v>10272.929297999999</v>
      </c>
      <c r="J48" s="276"/>
      <c r="K48" s="317">
        <v>10272.929297999999</v>
      </c>
      <c r="L48" s="317">
        <f t="shared" si="2"/>
        <v>0</v>
      </c>
      <c r="M48" s="317"/>
      <c r="N48" s="317"/>
      <c r="O48" s="317">
        <v>21.8</v>
      </c>
      <c r="P48" s="394">
        <f t="shared" si="3"/>
        <v>99.261685621757749</v>
      </c>
      <c r="Q48" s="394"/>
      <c r="R48" s="394">
        <f t="shared" si="8"/>
        <v>99.261685621757749</v>
      </c>
      <c r="S48" s="394"/>
      <c r="T48" s="394"/>
      <c r="U48" s="394"/>
    </row>
    <row r="49" spans="1:21">
      <c r="A49" s="392">
        <v>38</v>
      </c>
      <c r="B49" s="393" t="s">
        <v>406</v>
      </c>
      <c r="C49" s="236">
        <f t="shared" si="6"/>
        <v>9201.6669989999991</v>
      </c>
      <c r="D49" s="276"/>
      <c r="E49" s="317">
        <v>9201.6669989999991</v>
      </c>
      <c r="F49" s="317">
        <f t="shared" si="7"/>
        <v>0</v>
      </c>
      <c r="G49" s="317"/>
      <c r="H49" s="317"/>
      <c r="I49" s="317">
        <f t="shared" si="1"/>
        <v>9141.3669989999999</v>
      </c>
      <c r="J49" s="276"/>
      <c r="K49" s="317">
        <v>9141.3669989999999</v>
      </c>
      <c r="L49" s="317">
        <f t="shared" si="2"/>
        <v>0</v>
      </c>
      <c r="M49" s="317"/>
      <c r="N49" s="317"/>
      <c r="O49" s="317">
        <v>21.8</v>
      </c>
      <c r="P49" s="394">
        <f t="shared" si="3"/>
        <v>99.344683957737743</v>
      </c>
      <c r="Q49" s="394"/>
      <c r="R49" s="394">
        <f t="shared" si="8"/>
        <v>99.344683957737729</v>
      </c>
      <c r="S49" s="394"/>
      <c r="T49" s="394"/>
      <c r="U49" s="394"/>
    </row>
    <row r="50" spans="1:21">
      <c r="A50" s="392">
        <v>39</v>
      </c>
      <c r="B50" s="393" t="s">
        <v>407</v>
      </c>
      <c r="C50" s="236">
        <f t="shared" si="6"/>
        <v>8615.183325</v>
      </c>
      <c r="D50" s="276"/>
      <c r="E50" s="317">
        <v>8615.183325</v>
      </c>
      <c r="F50" s="317">
        <f t="shared" si="7"/>
        <v>0</v>
      </c>
      <c r="G50" s="317"/>
      <c r="H50" s="317"/>
      <c r="I50" s="317">
        <f t="shared" si="1"/>
        <v>8558.0633249999992</v>
      </c>
      <c r="J50" s="276"/>
      <c r="K50" s="317">
        <v>8558.0633249999992</v>
      </c>
      <c r="L50" s="317">
        <f t="shared" si="2"/>
        <v>0</v>
      </c>
      <c r="M50" s="317"/>
      <c r="N50" s="317"/>
      <c r="O50" s="317">
        <v>20.9</v>
      </c>
      <c r="P50" s="394">
        <f t="shared" si="3"/>
        <v>99.336984509264624</v>
      </c>
      <c r="Q50" s="394"/>
      <c r="R50" s="394">
        <f t="shared" si="8"/>
        <v>99.336984509264624</v>
      </c>
      <c r="S50" s="394"/>
      <c r="T50" s="394"/>
      <c r="U50" s="394"/>
    </row>
    <row r="51" spans="1:21">
      <c r="A51" s="392">
        <v>40</v>
      </c>
      <c r="B51" s="393" t="s">
        <v>408</v>
      </c>
      <c r="C51" s="236">
        <f t="shared" si="6"/>
        <v>3472.452871</v>
      </c>
      <c r="D51" s="276"/>
      <c r="E51" s="317">
        <v>3472.452871</v>
      </c>
      <c r="F51" s="317">
        <f t="shared" si="7"/>
        <v>0</v>
      </c>
      <c r="G51" s="317"/>
      <c r="H51" s="317"/>
      <c r="I51" s="317">
        <f t="shared" si="1"/>
        <v>3426.0228710000001</v>
      </c>
      <c r="J51" s="276"/>
      <c r="K51" s="317">
        <v>3426.0228710000001</v>
      </c>
      <c r="L51" s="317">
        <f t="shared" si="2"/>
        <v>0</v>
      </c>
      <c r="M51" s="317"/>
      <c r="N51" s="317"/>
      <c r="O51" s="317">
        <v>29.6</v>
      </c>
      <c r="P51" s="394">
        <f t="shared" si="3"/>
        <v>98.662904819018351</v>
      </c>
      <c r="Q51" s="394"/>
      <c r="R51" s="394">
        <f t="shared" si="8"/>
        <v>98.662904819018351</v>
      </c>
      <c r="S51" s="394"/>
      <c r="T51" s="394"/>
      <c r="U51" s="394"/>
    </row>
    <row r="52" spans="1:21">
      <c r="A52" s="392">
        <v>41</v>
      </c>
      <c r="B52" s="393" t="s">
        <v>409</v>
      </c>
      <c r="C52" s="236">
        <f t="shared" si="6"/>
        <v>2884.5646660000002</v>
      </c>
      <c r="D52" s="276"/>
      <c r="E52" s="317">
        <v>2884.5646660000002</v>
      </c>
      <c r="F52" s="317">
        <f t="shared" si="7"/>
        <v>0</v>
      </c>
      <c r="G52" s="317"/>
      <c r="H52" s="317"/>
      <c r="I52" s="317">
        <f t="shared" si="1"/>
        <v>2842.8751980000002</v>
      </c>
      <c r="J52" s="276"/>
      <c r="K52" s="317">
        <v>2842.8751980000002</v>
      </c>
      <c r="L52" s="317">
        <f t="shared" si="2"/>
        <v>0</v>
      </c>
      <c r="M52" s="317"/>
      <c r="N52" s="317"/>
      <c r="O52" s="317">
        <v>20</v>
      </c>
      <c r="P52" s="394">
        <f t="shared" si="3"/>
        <v>98.554739698111518</v>
      </c>
      <c r="Q52" s="394"/>
      <c r="R52" s="394">
        <f t="shared" si="8"/>
        <v>98.554739698111518</v>
      </c>
      <c r="S52" s="394"/>
      <c r="T52" s="394"/>
      <c r="U52" s="394"/>
    </row>
    <row r="53" spans="1:21">
      <c r="A53" s="392">
        <v>42</v>
      </c>
      <c r="B53" s="393" t="s">
        <v>410</v>
      </c>
      <c r="C53" s="236">
        <f t="shared" si="6"/>
        <v>3693.9310730000002</v>
      </c>
      <c r="D53" s="276"/>
      <c r="E53" s="317">
        <v>3693.9310730000002</v>
      </c>
      <c r="F53" s="317">
        <f t="shared" si="7"/>
        <v>0</v>
      </c>
      <c r="G53" s="317"/>
      <c r="H53" s="317"/>
      <c r="I53" s="317">
        <f t="shared" si="1"/>
        <v>3657.5510730000001</v>
      </c>
      <c r="J53" s="276"/>
      <c r="K53" s="317">
        <v>3657.5510730000001</v>
      </c>
      <c r="L53" s="317">
        <f t="shared" si="2"/>
        <v>0</v>
      </c>
      <c r="M53" s="317"/>
      <c r="N53" s="317"/>
      <c r="O53" s="317">
        <v>20</v>
      </c>
      <c r="P53" s="394">
        <f t="shared" si="3"/>
        <v>99.015141341810292</v>
      </c>
      <c r="Q53" s="394"/>
      <c r="R53" s="394">
        <f t="shared" si="8"/>
        <v>99.015141341810306</v>
      </c>
      <c r="S53" s="394"/>
      <c r="T53" s="394"/>
      <c r="U53" s="394"/>
    </row>
    <row r="54" spans="1:21">
      <c r="A54" s="392">
        <v>43</v>
      </c>
      <c r="B54" s="393" t="s">
        <v>411</v>
      </c>
      <c r="C54" s="236">
        <f t="shared" si="6"/>
        <v>3378.7765490000002</v>
      </c>
      <c r="D54" s="276"/>
      <c r="E54" s="317">
        <v>3378.7765490000002</v>
      </c>
      <c r="F54" s="317">
        <f t="shared" si="7"/>
        <v>0</v>
      </c>
      <c r="G54" s="317"/>
      <c r="H54" s="317"/>
      <c r="I54" s="317">
        <f t="shared" si="1"/>
        <v>3341.226549</v>
      </c>
      <c r="J54" s="276"/>
      <c r="K54" s="317">
        <v>3341.226549</v>
      </c>
      <c r="L54" s="317">
        <f t="shared" si="2"/>
        <v>0</v>
      </c>
      <c r="M54" s="317"/>
      <c r="N54" s="317"/>
      <c r="O54" s="317">
        <v>20</v>
      </c>
      <c r="P54" s="394">
        <f t="shared" si="3"/>
        <v>98.888650981932685</v>
      </c>
      <c r="Q54" s="394"/>
      <c r="R54" s="394">
        <f t="shared" si="8"/>
        <v>98.888650981932699</v>
      </c>
      <c r="S54" s="394"/>
      <c r="T54" s="394"/>
      <c r="U54" s="394"/>
    </row>
    <row r="55" spans="1:21">
      <c r="A55" s="392">
        <v>44</v>
      </c>
      <c r="B55" s="393" t="s">
        <v>412</v>
      </c>
      <c r="C55" s="236">
        <f t="shared" si="6"/>
        <v>3802.8628349999999</v>
      </c>
      <c r="D55" s="276"/>
      <c r="E55" s="317">
        <v>3802.8628349999999</v>
      </c>
      <c r="F55" s="317">
        <f t="shared" si="7"/>
        <v>0</v>
      </c>
      <c r="G55" s="317"/>
      <c r="H55" s="317"/>
      <c r="I55" s="317">
        <f t="shared" si="1"/>
        <v>3762.7728350000002</v>
      </c>
      <c r="J55" s="276"/>
      <c r="K55" s="317">
        <v>3762.7728350000002</v>
      </c>
      <c r="L55" s="317">
        <f t="shared" si="2"/>
        <v>0</v>
      </c>
      <c r="M55" s="317"/>
      <c r="N55" s="317"/>
      <c r="O55" s="317">
        <v>20</v>
      </c>
      <c r="P55" s="394">
        <f t="shared" si="3"/>
        <v>98.945794215057475</v>
      </c>
      <c r="Q55" s="394"/>
      <c r="R55" s="394">
        <f t="shared" si="8"/>
        <v>98.945794215057461</v>
      </c>
      <c r="S55" s="394"/>
      <c r="T55" s="394"/>
      <c r="U55" s="394"/>
    </row>
    <row r="56" spans="1:21">
      <c r="A56" s="392">
        <v>45</v>
      </c>
      <c r="B56" s="393" t="s">
        <v>413</v>
      </c>
      <c r="C56" s="236">
        <f t="shared" si="6"/>
        <v>3702.465248</v>
      </c>
      <c r="D56" s="276"/>
      <c r="E56" s="317">
        <v>3702.465248</v>
      </c>
      <c r="F56" s="317">
        <f t="shared" si="7"/>
        <v>0</v>
      </c>
      <c r="G56" s="317"/>
      <c r="H56" s="317"/>
      <c r="I56" s="317">
        <f t="shared" si="1"/>
        <v>3665.485248</v>
      </c>
      <c r="J56" s="276"/>
      <c r="K56" s="317">
        <v>3665.485248</v>
      </c>
      <c r="L56" s="317">
        <f t="shared" si="2"/>
        <v>0</v>
      </c>
      <c r="M56" s="317"/>
      <c r="N56" s="317"/>
      <c r="O56" s="317">
        <v>20.6</v>
      </c>
      <c r="P56" s="394">
        <f t="shared" si="3"/>
        <v>99.001206020232715</v>
      </c>
      <c r="Q56" s="394"/>
      <c r="R56" s="394">
        <f t="shared" si="8"/>
        <v>99.001206020232715</v>
      </c>
      <c r="S56" s="394"/>
      <c r="T56" s="394"/>
      <c r="U56" s="394"/>
    </row>
    <row r="57" spans="1:21">
      <c r="A57" s="392">
        <v>46</v>
      </c>
      <c r="B57" s="393" t="s">
        <v>414</v>
      </c>
      <c r="C57" s="236">
        <f t="shared" si="6"/>
        <v>5443.664495</v>
      </c>
      <c r="D57" s="276"/>
      <c r="E57" s="317">
        <v>5443.664495</v>
      </c>
      <c r="F57" s="317">
        <f t="shared" si="7"/>
        <v>0</v>
      </c>
      <c r="G57" s="317"/>
      <c r="H57" s="317"/>
      <c r="I57" s="317">
        <f t="shared" si="1"/>
        <v>5376.8025850000004</v>
      </c>
      <c r="J57" s="276"/>
      <c r="K57" s="317">
        <v>5376.8025850000004</v>
      </c>
      <c r="L57" s="317">
        <f t="shared" si="2"/>
        <v>0</v>
      </c>
      <c r="M57" s="317"/>
      <c r="N57" s="317"/>
      <c r="O57" s="317">
        <v>20.9</v>
      </c>
      <c r="P57" s="394">
        <f t="shared" si="3"/>
        <v>98.771748147568388</v>
      </c>
      <c r="Q57" s="394"/>
      <c r="R57" s="394">
        <f t="shared" si="8"/>
        <v>98.771748147568388</v>
      </c>
      <c r="S57" s="394"/>
      <c r="T57" s="394"/>
      <c r="U57" s="394"/>
    </row>
    <row r="58" spans="1:21">
      <c r="A58" s="392">
        <v>47</v>
      </c>
      <c r="B58" s="393" t="s">
        <v>415</v>
      </c>
      <c r="C58" s="236">
        <f t="shared" si="6"/>
        <v>5460.2520809999996</v>
      </c>
      <c r="D58" s="276"/>
      <c r="E58" s="317">
        <v>5460.2520809999996</v>
      </c>
      <c r="F58" s="317">
        <f t="shared" si="7"/>
        <v>0</v>
      </c>
      <c r="G58" s="317"/>
      <c r="H58" s="317"/>
      <c r="I58" s="317">
        <f t="shared" si="1"/>
        <v>5411.2920809999996</v>
      </c>
      <c r="J58" s="276"/>
      <c r="K58" s="317">
        <v>5411.2920809999996</v>
      </c>
      <c r="L58" s="317">
        <f t="shared" si="2"/>
        <v>0</v>
      </c>
      <c r="M58" s="317"/>
      <c r="N58" s="317"/>
      <c r="O58" s="317">
        <v>21.8</v>
      </c>
      <c r="P58" s="394">
        <f t="shared" si="3"/>
        <v>99.103338100994165</v>
      </c>
      <c r="Q58" s="394"/>
      <c r="R58" s="394">
        <f t="shared" si="8"/>
        <v>99.103338100994165</v>
      </c>
      <c r="S58" s="394"/>
      <c r="T58" s="394"/>
      <c r="U58" s="394"/>
    </row>
    <row r="59" spans="1:21">
      <c r="A59" s="392">
        <v>48</v>
      </c>
      <c r="B59" s="393" t="s">
        <v>416</v>
      </c>
      <c r="C59" s="236">
        <f t="shared" si="6"/>
        <v>6960.2711719999998</v>
      </c>
      <c r="D59" s="276"/>
      <c r="E59" s="317">
        <v>6960.2711719999998</v>
      </c>
      <c r="F59" s="317">
        <f t="shared" si="7"/>
        <v>0</v>
      </c>
      <c r="G59" s="317"/>
      <c r="H59" s="317"/>
      <c r="I59" s="317">
        <f t="shared" si="1"/>
        <v>6960.2711719999998</v>
      </c>
      <c r="J59" s="276"/>
      <c r="K59" s="317">
        <v>6960.2711719999998</v>
      </c>
      <c r="L59" s="317">
        <f t="shared" si="2"/>
        <v>0</v>
      </c>
      <c r="M59" s="317"/>
      <c r="N59" s="317"/>
      <c r="O59" s="317"/>
      <c r="P59" s="394">
        <f t="shared" si="3"/>
        <v>100</v>
      </c>
      <c r="Q59" s="394"/>
      <c r="R59" s="394">
        <f t="shared" si="8"/>
        <v>100</v>
      </c>
      <c r="S59" s="394"/>
      <c r="T59" s="394"/>
      <c r="U59" s="394"/>
    </row>
    <row r="60" spans="1:21">
      <c r="A60" s="392">
        <v>49</v>
      </c>
      <c r="B60" s="393" t="s">
        <v>241</v>
      </c>
      <c r="C60" s="236">
        <f t="shared" ref="C60" si="25">D60+E60+F60</f>
        <v>12801.593927</v>
      </c>
      <c r="D60" s="276"/>
      <c r="E60" s="317">
        <v>12801.593927</v>
      </c>
      <c r="F60" s="317">
        <f t="shared" ref="F60" si="26">G60+H60</f>
        <v>0</v>
      </c>
      <c r="G60" s="317"/>
      <c r="H60" s="317"/>
      <c r="I60" s="317">
        <f t="shared" ref="I60" si="27">J60+K60+L60</f>
        <v>12724.873927000001</v>
      </c>
      <c r="J60" s="276"/>
      <c r="K60" s="317">
        <v>12724.873927000001</v>
      </c>
      <c r="L60" s="317">
        <f t="shared" ref="L60" si="28">M60+N60</f>
        <v>0</v>
      </c>
      <c r="M60" s="317"/>
      <c r="N60" s="317"/>
      <c r="O60" s="317">
        <v>3.6</v>
      </c>
      <c r="P60" s="394">
        <f t="shared" ref="P60" si="29">I60/C60*100</f>
        <v>99.400699628206553</v>
      </c>
      <c r="Q60" s="394"/>
      <c r="R60" s="394">
        <f t="shared" ref="R60" si="30">K60/E60%</f>
        <v>99.400699628206553</v>
      </c>
      <c r="S60" s="394"/>
      <c r="T60" s="394"/>
      <c r="U60" s="394"/>
    </row>
    <row r="61" spans="1:21">
      <c r="A61" s="392">
        <v>50</v>
      </c>
      <c r="B61" s="393" t="s">
        <v>350</v>
      </c>
      <c r="C61" s="236">
        <f t="shared" si="6"/>
        <v>16148.248217</v>
      </c>
      <c r="D61" s="276"/>
      <c r="E61" s="317">
        <v>16148.248217</v>
      </c>
      <c r="F61" s="317">
        <f t="shared" si="7"/>
        <v>0</v>
      </c>
      <c r="G61" s="317"/>
      <c r="H61" s="317"/>
      <c r="I61" s="317">
        <f t="shared" si="1"/>
        <v>16041.440175</v>
      </c>
      <c r="J61" s="276"/>
      <c r="K61" s="317">
        <v>16041.440175</v>
      </c>
      <c r="L61" s="317">
        <f t="shared" si="2"/>
        <v>0</v>
      </c>
      <c r="M61" s="317"/>
      <c r="N61" s="317"/>
      <c r="O61" s="317">
        <v>19.05</v>
      </c>
      <c r="P61" s="394">
        <f t="shared" si="3"/>
        <v>99.338578150616001</v>
      </c>
      <c r="Q61" s="394"/>
      <c r="R61" s="394">
        <f t="shared" si="8"/>
        <v>99.338578150616001</v>
      </c>
      <c r="S61" s="394"/>
      <c r="T61" s="394"/>
      <c r="U61" s="394"/>
    </row>
    <row r="62" spans="1:21">
      <c r="A62" s="392">
        <v>51</v>
      </c>
      <c r="B62" s="393" t="s">
        <v>466</v>
      </c>
      <c r="C62" s="236">
        <f t="shared" si="6"/>
        <v>24904.589005999998</v>
      </c>
      <c r="D62" s="276"/>
      <c r="E62" s="317">
        <v>24904.589005999998</v>
      </c>
      <c r="F62" s="317">
        <f t="shared" si="7"/>
        <v>0</v>
      </c>
      <c r="G62" s="317"/>
      <c r="H62" s="317"/>
      <c r="I62" s="317">
        <f t="shared" si="1"/>
        <v>24808.439006000001</v>
      </c>
      <c r="J62" s="276"/>
      <c r="K62" s="317">
        <v>24808.439006000001</v>
      </c>
      <c r="L62" s="317">
        <f t="shared" si="2"/>
        <v>0</v>
      </c>
      <c r="M62" s="317"/>
      <c r="N62" s="317"/>
      <c r="O62" s="317">
        <v>20.6</v>
      </c>
      <c r="P62" s="394">
        <f t="shared" si="3"/>
        <v>99.613926574026848</v>
      </c>
      <c r="Q62" s="394"/>
      <c r="R62" s="394">
        <f t="shared" si="8"/>
        <v>99.613926574026848</v>
      </c>
      <c r="S62" s="394"/>
      <c r="T62" s="394"/>
      <c r="U62" s="394"/>
    </row>
    <row r="63" spans="1:21">
      <c r="A63" s="392">
        <v>52</v>
      </c>
      <c r="B63" s="393" t="s">
        <v>417</v>
      </c>
      <c r="C63" s="236">
        <f t="shared" si="6"/>
        <v>16317.111005000001</v>
      </c>
      <c r="D63" s="276"/>
      <c r="E63" s="317">
        <v>16317.111005000001</v>
      </c>
      <c r="F63" s="317">
        <f t="shared" si="7"/>
        <v>0</v>
      </c>
      <c r="G63" s="317"/>
      <c r="H63" s="317"/>
      <c r="I63" s="317">
        <f t="shared" si="1"/>
        <v>16256.545408</v>
      </c>
      <c r="J63" s="276"/>
      <c r="K63" s="317">
        <v>16256.545408</v>
      </c>
      <c r="L63" s="317">
        <f t="shared" si="2"/>
        <v>0</v>
      </c>
      <c r="M63" s="317"/>
      <c r="N63" s="317"/>
      <c r="O63" s="317">
        <v>4.5885020000000001</v>
      </c>
      <c r="P63" s="394">
        <f t="shared" si="3"/>
        <v>99.628821566627551</v>
      </c>
      <c r="Q63" s="394"/>
      <c r="R63" s="394">
        <f t="shared" si="8"/>
        <v>99.628821566627565</v>
      </c>
      <c r="S63" s="394"/>
      <c r="T63" s="394"/>
      <c r="U63" s="394"/>
    </row>
    <row r="64" spans="1:21">
      <c r="A64" s="392">
        <v>53</v>
      </c>
      <c r="B64" s="393" t="s">
        <v>420</v>
      </c>
      <c r="C64" s="236">
        <f t="shared" si="6"/>
        <v>15199.982840000001</v>
      </c>
      <c r="D64" s="276"/>
      <c r="E64" s="317">
        <v>15199.982840000001</v>
      </c>
      <c r="F64" s="317">
        <f t="shared" si="7"/>
        <v>0</v>
      </c>
      <c r="G64" s="317"/>
      <c r="H64" s="317"/>
      <c r="I64" s="317">
        <f t="shared" si="1"/>
        <v>15129.432839999999</v>
      </c>
      <c r="J64" s="276"/>
      <c r="K64" s="317">
        <v>15129.432839999999</v>
      </c>
      <c r="L64" s="317">
        <f t="shared" si="2"/>
        <v>0</v>
      </c>
      <c r="M64" s="317"/>
      <c r="N64" s="317"/>
      <c r="O64" s="317">
        <v>20.87</v>
      </c>
      <c r="P64" s="394">
        <f t="shared" si="3"/>
        <v>99.535854739162318</v>
      </c>
      <c r="Q64" s="394"/>
      <c r="R64" s="394">
        <f t="shared" si="8"/>
        <v>99.535854739162318</v>
      </c>
      <c r="S64" s="394"/>
      <c r="T64" s="394"/>
      <c r="U64" s="394"/>
    </row>
    <row r="65" spans="1:21">
      <c r="A65" s="392">
        <v>54</v>
      </c>
      <c r="B65" s="393" t="s">
        <v>421</v>
      </c>
      <c r="C65" s="236">
        <f t="shared" si="6"/>
        <v>15437.587168</v>
      </c>
      <c r="D65" s="276"/>
      <c r="E65" s="317">
        <v>15437.587168</v>
      </c>
      <c r="F65" s="317">
        <f t="shared" si="7"/>
        <v>0</v>
      </c>
      <c r="G65" s="317"/>
      <c r="H65" s="317"/>
      <c r="I65" s="317">
        <f t="shared" si="1"/>
        <v>15365.698494</v>
      </c>
      <c r="J65" s="276"/>
      <c r="K65" s="317">
        <v>15365.698494</v>
      </c>
      <c r="L65" s="317">
        <f t="shared" si="2"/>
        <v>0</v>
      </c>
      <c r="M65" s="317"/>
      <c r="N65" s="317"/>
      <c r="O65" s="317">
        <v>20</v>
      </c>
      <c r="P65" s="394">
        <f t="shared" si="3"/>
        <v>99.534327008374632</v>
      </c>
      <c r="Q65" s="394"/>
      <c r="R65" s="394">
        <f t="shared" si="8"/>
        <v>99.534327008374632</v>
      </c>
      <c r="S65" s="394"/>
      <c r="T65" s="394"/>
      <c r="U65" s="394"/>
    </row>
    <row r="66" spans="1:21" ht="16.8" customHeight="1">
      <c r="A66" s="392">
        <v>55</v>
      </c>
      <c r="B66" s="393" t="s">
        <v>422</v>
      </c>
      <c r="C66" s="236">
        <f t="shared" si="6"/>
        <v>11152.27327</v>
      </c>
      <c r="D66" s="276"/>
      <c r="E66" s="317">
        <v>11152.27327</v>
      </c>
      <c r="F66" s="317">
        <f t="shared" si="7"/>
        <v>0</v>
      </c>
      <c r="G66" s="317"/>
      <c r="H66" s="317"/>
      <c r="I66" s="317">
        <f t="shared" si="1"/>
        <v>11072.081357999999</v>
      </c>
      <c r="J66" s="276"/>
      <c r="K66" s="317">
        <v>11072.081357999999</v>
      </c>
      <c r="L66" s="317">
        <f t="shared" si="2"/>
        <v>0</v>
      </c>
      <c r="M66" s="317"/>
      <c r="N66" s="317"/>
      <c r="O66" s="317">
        <v>30.86</v>
      </c>
      <c r="P66" s="394">
        <f t="shared" si="3"/>
        <v>99.280936630061618</v>
      </c>
      <c r="Q66" s="394"/>
      <c r="R66" s="394">
        <f t="shared" si="8"/>
        <v>99.280936630061618</v>
      </c>
      <c r="S66" s="394"/>
      <c r="T66" s="394"/>
      <c r="U66" s="394"/>
    </row>
    <row r="67" spans="1:21" ht="16.8" customHeight="1">
      <c r="A67" s="392">
        <v>56</v>
      </c>
      <c r="B67" s="393" t="s">
        <v>418</v>
      </c>
      <c r="C67" s="236">
        <f t="shared" si="6"/>
        <v>9171.2953560000005</v>
      </c>
      <c r="D67" s="276"/>
      <c r="E67" s="317">
        <v>9171.2953560000005</v>
      </c>
      <c r="F67" s="317">
        <f t="shared" si="7"/>
        <v>0</v>
      </c>
      <c r="G67" s="317"/>
      <c r="H67" s="317"/>
      <c r="I67" s="317">
        <f t="shared" si="1"/>
        <v>9103.1953319999993</v>
      </c>
      <c r="J67" s="276"/>
      <c r="K67" s="317">
        <v>9103.1953319999993</v>
      </c>
      <c r="L67" s="317">
        <f t="shared" si="2"/>
        <v>0</v>
      </c>
      <c r="M67" s="317"/>
      <c r="N67" s="317"/>
      <c r="O67" s="317">
        <v>31.19</v>
      </c>
      <c r="P67" s="394">
        <f t="shared" si="3"/>
        <v>99.257465588484735</v>
      </c>
      <c r="Q67" s="394"/>
      <c r="R67" s="394">
        <f t="shared" si="8"/>
        <v>99.257465588484735</v>
      </c>
      <c r="S67" s="394"/>
      <c r="T67" s="394"/>
      <c r="U67" s="394"/>
    </row>
    <row r="68" spans="1:21" ht="16.8" customHeight="1">
      <c r="A68" s="392">
        <v>57</v>
      </c>
      <c r="B68" s="393" t="s">
        <v>419</v>
      </c>
      <c r="C68" s="236">
        <f t="shared" si="6"/>
        <v>9303.4582410000003</v>
      </c>
      <c r="D68" s="276"/>
      <c r="E68" s="317">
        <v>9303.4582410000003</v>
      </c>
      <c r="F68" s="317">
        <f t="shared" si="7"/>
        <v>0</v>
      </c>
      <c r="G68" s="317"/>
      <c r="H68" s="317"/>
      <c r="I68" s="317">
        <f t="shared" si="1"/>
        <v>9244.1282410000003</v>
      </c>
      <c r="J68" s="276"/>
      <c r="K68" s="317">
        <v>9244.1282410000003</v>
      </c>
      <c r="L68" s="317">
        <f t="shared" si="2"/>
        <v>0</v>
      </c>
      <c r="M68" s="317"/>
      <c r="N68" s="317"/>
      <c r="O68" s="317">
        <v>20</v>
      </c>
      <c r="P68" s="394">
        <f t="shared" si="3"/>
        <v>99.362280149347754</v>
      </c>
      <c r="Q68" s="394"/>
      <c r="R68" s="394">
        <f t="shared" si="8"/>
        <v>99.362280149347754</v>
      </c>
      <c r="S68" s="394"/>
      <c r="T68" s="394"/>
      <c r="U68" s="394"/>
    </row>
    <row r="69" spans="1:21" ht="16.8" customHeight="1">
      <c r="A69" s="392">
        <v>58</v>
      </c>
      <c r="B69" s="393" t="s">
        <v>423</v>
      </c>
      <c r="C69" s="236">
        <f t="shared" si="6"/>
        <v>10202.82893</v>
      </c>
      <c r="D69" s="276"/>
      <c r="E69" s="317">
        <v>10202.82893</v>
      </c>
      <c r="F69" s="317">
        <f t="shared" si="7"/>
        <v>0</v>
      </c>
      <c r="G69" s="317"/>
      <c r="H69" s="317"/>
      <c r="I69" s="317">
        <f t="shared" si="1"/>
        <v>10134.192966000001</v>
      </c>
      <c r="J69" s="276"/>
      <c r="K69" s="317">
        <v>10134.192966000001</v>
      </c>
      <c r="L69" s="317">
        <f t="shared" si="2"/>
        <v>0</v>
      </c>
      <c r="M69" s="317"/>
      <c r="N69" s="317"/>
      <c r="O69" s="317">
        <v>21.345963999999999</v>
      </c>
      <c r="P69" s="394">
        <f t="shared" si="3"/>
        <v>99.327284967033165</v>
      </c>
      <c r="Q69" s="394"/>
      <c r="R69" s="394">
        <f t="shared" si="8"/>
        <v>99.327284967033165</v>
      </c>
      <c r="S69" s="394"/>
      <c r="T69" s="394"/>
      <c r="U69" s="394"/>
    </row>
    <row r="70" spans="1:21" ht="16.8" customHeight="1">
      <c r="A70" s="392">
        <v>59</v>
      </c>
      <c r="B70" s="393" t="s">
        <v>424</v>
      </c>
      <c r="C70" s="236">
        <f t="shared" si="6"/>
        <v>9850.1541949999992</v>
      </c>
      <c r="D70" s="276"/>
      <c r="E70" s="317">
        <v>9850.1541949999992</v>
      </c>
      <c r="F70" s="317">
        <f t="shared" si="7"/>
        <v>0</v>
      </c>
      <c r="G70" s="317"/>
      <c r="H70" s="317"/>
      <c r="I70" s="317">
        <f>J70+K70+L70</f>
        <v>9789.4698110000008</v>
      </c>
      <c r="J70" s="276"/>
      <c r="K70" s="317">
        <v>9789.4698110000008</v>
      </c>
      <c r="L70" s="317">
        <f t="shared" si="2"/>
        <v>0</v>
      </c>
      <c r="M70" s="317"/>
      <c r="N70" s="317"/>
      <c r="O70" s="317">
        <v>20.076000000000001</v>
      </c>
      <c r="P70" s="394">
        <f t="shared" si="3"/>
        <v>99.383924527488091</v>
      </c>
      <c r="Q70" s="394"/>
      <c r="R70" s="394">
        <f t="shared" si="8"/>
        <v>99.383924527488091</v>
      </c>
      <c r="S70" s="394"/>
      <c r="T70" s="394"/>
      <c r="U70" s="394"/>
    </row>
    <row r="71" spans="1:21">
      <c r="A71" s="392">
        <v>60</v>
      </c>
      <c r="B71" s="393" t="s">
        <v>425</v>
      </c>
      <c r="C71" s="236">
        <f t="shared" si="6"/>
        <v>9631.6037390000001</v>
      </c>
      <c r="D71" s="276"/>
      <c r="E71" s="317">
        <v>9631.6037390000001</v>
      </c>
      <c r="F71" s="317">
        <f t="shared" si="7"/>
        <v>0</v>
      </c>
      <c r="G71" s="317"/>
      <c r="H71" s="317"/>
      <c r="I71" s="317">
        <f t="shared" si="1"/>
        <v>9570.0557389999994</v>
      </c>
      <c r="J71" s="276"/>
      <c r="K71" s="317">
        <v>9570.0557389999994</v>
      </c>
      <c r="L71" s="317">
        <f t="shared" si="2"/>
        <v>0</v>
      </c>
      <c r="M71" s="317"/>
      <c r="N71" s="317"/>
      <c r="O71" s="317">
        <v>23.257999999999999</v>
      </c>
      <c r="P71" s="394">
        <f t="shared" si="3"/>
        <v>99.36097869401766</v>
      </c>
      <c r="Q71" s="394"/>
      <c r="R71" s="394">
        <f t="shared" si="8"/>
        <v>99.36097869401766</v>
      </c>
      <c r="S71" s="394"/>
      <c r="T71" s="394"/>
      <c r="U71" s="394"/>
    </row>
    <row r="72" spans="1:21">
      <c r="A72" s="392">
        <v>61</v>
      </c>
      <c r="B72" s="316" t="s">
        <v>467</v>
      </c>
      <c r="C72" s="236">
        <f t="shared" si="6"/>
        <v>14199.2</v>
      </c>
      <c r="D72" s="276"/>
      <c r="E72" s="317">
        <v>7054.61</v>
      </c>
      <c r="F72" s="317">
        <f t="shared" si="7"/>
        <v>7144.59</v>
      </c>
      <c r="G72" s="317">
        <v>1620</v>
      </c>
      <c r="H72" s="317">
        <v>5524.59</v>
      </c>
      <c r="I72" s="317">
        <f>J72+K72+L72</f>
        <v>12651.440576999999</v>
      </c>
      <c r="J72" s="276"/>
      <c r="K72" s="317">
        <v>7307.4985269999997</v>
      </c>
      <c r="L72" s="317">
        <f t="shared" si="2"/>
        <v>5343.9420499999997</v>
      </c>
      <c r="M72" s="317">
        <v>720</v>
      </c>
      <c r="N72" s="317">
        <v>4623.9420499999997</v>
      </c>
      <c r="O72" s="317">
        <v>2810.9908340000002</v>
      </c>
      <c r="P72" s="394">
        <f t="shared" ref="P72:P82" si="31">I72/C72*100</f>
        <v>89.099671650515518</v>
      </c>
      <c r="Q72" s="394"/>
      <c r="R72" s="394">
        <f>K72/E72%</f>
        <v>103.58472724927388</v>
      </c>
      <c r="S72" s="394">
        <f t="shared" si="4"/>
        <v>74.797042937383381</v>
      </c>
      <c r="T72" s="394">
        <f t="shared" si="4"/>
        <v>44.444444444444443</v>
      </c>
      <c r="U72" s="394">
        <f t="shared" si="5"/>
        <v>83.697469857491683</v>
      </c>
    </row>
    <row r="73" spans="1:21">
      <c r="A73" s="392">
        <v>62</v>
      </c>
      <c r="B73" s="316" t="s">
        <v>468</v>
      </c>
      <c r="C73" s="236">
        <f t="shared" si="6"/>
        <v>12755.218999999999</v>
      </c>
      <c r="D73" s="276"/>
      <c r="E73" s="317">
        <v>7732.7089999999989</v>
      </c>
      <c r="F73" s="317">
        <f t="shared" si="7"/>
        <v>5022.51</v>
      </c>
      <c r="G73" s="317">
        <v>79.38</v>
      </c>
      <c r="H73" s="317">
        <v>4943.13</v>
      </c>
      <c r="I73" s="317">
        <f t="shared" si="1"/>
        <v>14332.656282</v>
      </c>
      <c r="J73" s="276">
        <v>16</v>
      </c>
      <c r="K73" s="317">
        <v>9463.6951629999985</v>
      </c>
      <c r="L73" s="317">
        <f t="shared" si="2"/>
        <v>4852.9611190000005</v>
      </c>
      <c r="M73" s="317">
        <v>238.072</v>
      </c>
      <c r="N73" s="317">
        <v>4614.8891190000004</v>
      </c>
      <c r="O73" s="317">
        <v>1883.6515910000001</v>
      </c>
      <c r="P73" s="394">
        <f t="shared" si="31"/>
        <v>112.36699489048365</v>
      </c>
      <c r="Q73" s="394"/>
      <c r="R73" s="394">
        <f t="shared" ref="R73:R82" si="32">K73/E73%</f>
        <v>122.38524898583408</v>
      </c>
      <c r="S73" s="394">
        <f t="shared" si="4"/>
        <v>96.624220140925559</v>
      </c>
      <c r="T73" s="394">
        <f t="shared" si="4"/>
        <v>299.91433610481232</v>
      </c>
      <c r="U73" s="394">
        <f t="shared" si="5"/>
        <v>93.359655097074125</v>
      </c>
    </row>
    <row r="74" spans="1:21">
      <c r="A74" s="392">
        <v>63</v>
      </c>
      <c r="B74" s="316" t="s">
        <v>469</v>
      </c>
      <c r="C74" s="236">
        <f t="shared" si="6"/>
        <v>13283.93</v>
      </c>
      <c r="D74" s="276"/>
      <c r="E74" s="317">
        <v>6962.0999999999995</v>
      </c>
      <c r="F74" s="317">
        <f t="shared" si="7"/>
        <v>6321.83</v>
      </c>
      <c r="G74" s="317"/>
      <c r="H74" s="317">
        <v>6321.83</v>
      </c>
      <c r="I74" s="317">
        <f t="shared" si="1"/>
        <v>11883.116128000001</v>
      </c>
      <c r="J74" s="276"/>
      <c r="K74" s="317">
        <v>6711.7409780000007</v>
      </c>
      <c r="L74" s="317">
        <f t="shared" si="2"/>
        <v>5171.3751499999998</v>
      </c>
      <c r="M74" s="317"/>
      <c r="N74" s="317">
        <v>5171.3751499999998</v>
      </c>
      <c r="O74" s="317">
        <v>3423.9532559999998</v>
      </c>
      <c r="P74" s="394">
        <f t="shared" si="31"/>
        <v>89.454823444567992</v>
      </c>
      <c r="Q74" s="394"/>
      <c r="R74" s="394">
        <f t="shared" si="32"/>
        <v>96.40397262320279</v>
      </c>
      <c r="S74" s="394">
        <f t="shared" si="4"/>
        <v>81.801869869958537</v>
      </c>
      <c r="T74" s="394"/>
      <c r="U74" s="394">
        <f t="shared" si="5"/>
        <v>81.801869869958537</v>
      </c>
    </row>
    <row r="75" spans="1:21">
      <c r="A75" s="392">
        <v>64</v>
      </c>
      <c r="B75" s="316" t="s">
        <v>470</v>
      </c>
      <c r="C75" s="236">
        <f t="shared" si="6"/>
        <v>9501</v>
      </c>
      <c r="D75" s="276"/>
      <c r="E75" s="317">
        <v>6414.15</v>
      </c>
      <c r="F75" s="317">
        <f t="shared" si="7"/>
        <v>3086.85</v>
      </c>
      <c r="G75" s="317"/>
      <c r="H75" s="317">
        <v>3086.85</v>
      </c>
      <c r="I75" s="317">
        <f t="shared" si="1"/>
        <v>9434.1187330000012</v>
      </c>
      <c r="J75" s="276"/>
      <c r="K75" s="317">
        <v>6995.065743000001</v>
      </c>
      <c r="L75" s="317">
        <f t="shared" si="2"/>
        <v>2439.0529900000001</v>
      </c>
      <c r="M75" s="317"/>
      <c r="N75" s="317">
        <v>2439.0529900000001</v>
      </c>
      <c r="O75" s="317">
        <v>1534.6915019999999</v>
      </c>
      <c r="P75" s="394">
        <f t="shared" si="31"/>
        <v>99.296060762025064</v>
      </c>
      <c r="Q75" s="394"/>
      <c r="R75" s="394">
        <f t="shared" si="32"/>
        <v>109.05678449989479</v>
      </c>
      <c r="S75" s="394">
        <f t="shared" si="4"/>
        <v>79.014302282261866</v>
      </c>
      <c r="T75" s="394"/>
      <c r="U75" s="394">
        <f t="shared" si="5"/>
        <v>79.014302282261866</v>
      </c>
    </row>
    <row r="76" spans="1:21">
      <c r="A76" s="392">
        <v>65</v>
      </c>
      <c r="B76" s="316" t="s">
        <v>471</v>
      </c>
      <c r="C76" s="236">
        <f t="shared" si="6"/>
        <v>10872.185000000001</v>
      </c>
      <c r="D76" s="276"/>
      <c r="E76" s="317">
        <v>7540.0250000000005</v>
      </c>
      <c r="F76" s="317">
        <f t="shared" si="7"/>
        <v>3332.16</v>
      </c>
      <c r="G76" s="317">
        <v>158.75</v>
      </c>
      <c r="H76" s="317">
        <v>3173.41</v>
      </c>
      <c r="I76" s="317">
        <f t="shared" si="1"/>
        <v>12353.859020000002</v>
      </c>
      <c r="J76" s="276">
        <v>8</v>
      </c>
      <c r="K76" s="317">
        <v>9260.913730000002</v>
      </c>
      <c r="L76" s="317">
        <f t="shared" si="2"/>
        <v>3084.9452900000001</v>
      </c>
      <c r="M76" s="317">
        <v>238.12</v>
      </c>
      <c r="N76" s="317">
        <v>2846.8252900000002</v>
      </c>
      <c r="O76" s="317">
        <v>946.62897899999996</v>
      </c>
      <c r="P76" s="394">
        <f t="shared" si="31"/>
        <v>113.62811633540085</v>
      </c>
      <c r="Q76" s="394"/>
      <c r="R76" s="394">
        <f t="shared" si="32"/>
        <v>122.82338228321527</v>
      </c>
      <c r="S76" s="394">
        <f t="shared" ref="S76:T82" si="33">L76/F76*100</f>
        <v>92.580947193412086</v>
      </c>
      <c r="T76" s="394">
        <f t="shared" si="33"/>
        <v>149.99685039370078</v>
      </c>
      <c r="U76" s="394">
        <f t="shared" ref="U76:U82" si="34">N76/H76%</f>
        <v>89.708713655027253</v>
      </c>
    </row>
    <row r="77" spans="1:21">
      <c r="A77" s="392">
        <v>66</v>
      </c>
      <c r="B77" s="316" t="s">
        <v>472</v>
      </c>
      <c r="C77" s="236">
        <f t="shared" si="6"/>
        <v>11561.989999999998</v>
      </c>
      <c r="D77" s="276"/>
      <c r="E77" s="317">
        <v>6739.0499999999984</v>
      </c>
      <c r="F77" s="317">
        <f t="shared" si="7"/>
        <v>4822.9399999999996</v>
      </c>
      <c r="G77" s="317">
        <v>119.11</v>
      </c>
      <c r="H77" s="317">
        <v>4703.83</v>
      </c>
      <c r="I77" s="317">
        <f t="shared" ref="I77:I82" si="35">J77+K77+L77</f>
        <v>11472.000476000001</v>
      </c>
      <c r="J77" s="276"/>
      <c r="K77" s="317">
        <v>7418.5469039999998</v>
      </c>
      <c r="L77" s="317">
        <f t="shared" ref="L77:L82" si="36">M77+N77</f>
        <v>4053.4535720000003</v>
      </c>
      <c r="M77" s="317">
        <v>119.11</v>
      </c>
      <c r="N77" s="317">
        <v>3934.3435720000002</v>
      </c>
      <c r="O77" s="317">
        <v>1475.8137979999999</v>
      </c>
      <c r="P77" s="394">
        <f t="shared" si="31"/>
        <v>99.221677894549316</v>
      </c>
      <c r="Q77" s="394"/>
      <c r="R77" s="394">
        <f t="shared" si="32"/>
        <v>110.08297763037818</v>
      </c>
      <c r="S77" s="394">
        <f t="shared" si="33"/>
        <v>84.045283001654596</v>
      </c>
      <c r="T77" s="394">
        <f t="shared" si="33"/>
        <v>100</v>
      </c>
      <c r="U77" s="394">
        <f t="shared" si="34"/>
        <v>83.641278957785474</v>
      </c>
    </row>
    <row r="78" spans="1:21">
      <c r="A78" s="392">
        <v>67</v>
      </c>
      <c r="B78" s="316" t="s">
        <v>473</v>
      </c>
      <c r="C78" s="236">
        <f t="shared" ref="C78:C82" si="37">D78+E78+F78</f>
        <v>10620.645</v>
      </c>
      <c r="D78" s="276"/>
      <c r="E78" s="317">
        <v>6385.8250000000016</v>
      </c>
      <c r="F78" s="317">
        <f t="shared" ref="F78:F82" si="38">G78+H78</f>
        <v>4234.82</v>
      </c>
      <c r="G78" s="317">
        <v>198.45</v>
      </c>
      <c r="H78" s="317">
        <v>4036.37</v>
      </c>
      <c r="I78" s="317">
        <f t="shared" si="35"/>
        <v>9943.0883670000003</v>
      </c>
      <c r="J78" s="276"/>
      <c r="K78" s="317">
        <v>6912.6684060000007</v>
      </c>
      <c r="L78" s="317">
        <f t="shared" si="36"/>
        <v>3030.4199609999996</v>
      </c>
      <c r="M78" s="317">
        <v>198.45</v>
      </c>
      <c r="N78" s="317">
        <v>2831.9699609999998</v>
      </c>
      <c r="O78" s="317">
        <v>2483.1025690000001</v>
      </c>
      <c r="P78" s="394">
        <f t="shared" si="31"/>
        <v>93.620381502253395</v>
      </c>
      <c r="Q78" s="394"/>
      <c r="R78" s="394">
        <f t="shared" si="32"/>
        <v>108.25020112514825</v>
      </c>
      <c r="S78" s="394">
        <f t="shared" si="33"/>
        <v>71.559593111395529</v>
      </c>
      <c r="T78" s="394">
        <f t="shared" si="33"/>
        <v>100</v>
      </c>
      <c r="U78" s="394">
        <f t="shared" si="34"/>
        <v>70.161307338028962</v>
      </c>
    </row>
    <row r="79" spans="1:21">
      <c r="A79" s="392">
        <v>68</v>
      </c>
      <c r="B79" s="316" t="s">
        <v>474</v>
      </c>
      <c r="C79" s="236">
        <f t="shared" si="37"/>
        <v>9960.5850000000009</v>
      </c>
      <c r="D79" s="276"/>
      <c r="E79" s="317">
        <v>6395.1</v>
      </c>
      <c r="F79" s="317">
        <f t="shared" si="38"/>
        <v>3565.4850000000001</v>
      </c>
      <c r="G79" s="317"/>
      <c r="H79" s="317">
        <v>3565.4850000000001</v>
      </c>
      <c r="I79" s="317">
        <f t="shared" si="35"/>
        <v>9434.9063059999989</v>
      </c>
      <c r="J79" s="276">
        <v>24</v>
      </c>
      <c r="K79" s="317">
        <v>6772.6293559999995</v>
      </c>
      <c r="L79" s="317">
        <f t="shared" si="36"/>
        <v>2638.2769499999999</v>
      </c>
      <c r="M79" s="317">
        <v>238.36</v>
      </c>
      <c r="N79" s="317">
        <v>2399.9169499999998</v>
      </c>
      <c r="O79" s="317">
        <v>3192.8663499999998</v>
      </c>
      <c r="P79" s="394">
        <f t="shared" si="31"/>
        <v>94.722411444709294</v>
      </c>
      <c r="Q79" s="394"/>
      <c r="R79" s="394">
        <f t="shared" si="32"/>
        <v>105.90341599036762</v>
      </c>
      <c r="S79" s="394">
        <f t="shared" si="33"/>
        <v>73.994896907433343</v>
      </c>
      <c r="T79" s="394"/>
      <c r="U79" s="394">
        <f t="shared" si="34"/>
        <v>67.309691388408581</v>
      </c>
    </row>
    <row r="80" spans="1:21">
      <c r="A80" s="392">
        <v>69</v>
      </c>
      <c r="B80" s="316" t="s">
        <v>475</v>
      </c>
      <c r="C80" s="236">
        <f t="shared" si="37"/>
        <v>13547.375</v>
      </c>
      <c r="D80" s="276"/>
      <c r="E80" s="317">
        <v>7679.4049999999997</v>
      </c>
      <c r="F80" s="317">
        <f t="shared" si="38"/>
        <v>5867.97</v>
      </c>
      <c r="G80" s="317">
        <v>198.46</v>
      </c>
      <c r="H80" s="317">
        <v>5669.51</v>
      </c>
      <c r="I80" s="317">
        <f t="shared" si="35"/>
        <v>15296.967950999999</v>
      </c>
      <c r="J80" s="276">
        <v>94.622</v>
      </c>
      <c r="K80" s="317">
        <v>10207.990081</v>
      </c>
      <c r="L80" s="317">
        <f t="shared" si="36"/>
        <v>4994.3558700000003</v>
      </c>
      <c r="M80" s="317">
        <v>198.45999999999998</v>
      </c>
      <c r="N80" s="317">
        <v>4795.8958700000003</v>
      </c>
      <c r="O80" s="317">
        <v>2718.525905</v>
      </c>
      <c r="P80" s="394">
        <f t="shared" si="31"/>
        <v>112.91462701076776</v>
      </c>
      <c r="Q80" s="394"/>
      <c r="R80" s="394">
        <f t="shared" si="32"/>
        <v>132.92683588116526</v>
      </c>
      <c r="S80" s="394">
        <f t="shared" si="33"/>
        <v>85.112157526367724</v>
      </c>
      <c r="T80" s="394">
        <f t="shared" si="33"/>
        <v>99.999999999999986</v>
      </c>
      <c r="U80" s="394">
        <f t="shared" si="34"/>
        <v>84.591011745283097</v>
      </c>
    </row>
    <row r="81" spans="1:21">
      <c r="A81" s="392">
        <v>70</v>
      </c>
      <c r="B81" s="316" t="s">
        <v>476</v>
      </c>
      <c r="C81" s="236">
        <f t="shared" si="37"/>
        <v>9578.32</v>
      </c>
      <c r="D81" s="276"/>
      <c r="E81" s="317">
        <v>5962.88</v>
      </c>
      <c r="F81" s="317">
        <f t="shared" si="38"/>
        <v>3615.4399999999996</v>
      </c>
      <c r="G81" s="317">
        <v>39.450000000000003</v>
      </c>
      <c r="H81" s="317">
        <v>3575.99</v>
      </c>
      <c r="I81" s="317">
        <f t="shared" si="35"/>
        <v>9999.522277</v>
      </c>
      <c r="J81" s="276"/>
      <c r="K81" s="317">
        <v>6855.2135070000004</v>
      </c>
      <c r="L81" s="317">
        <f t="shared" si="36"/>
        <v>3144.3087699999996</v>
      </c>
      <c r="M81" s="317">
        <v>39.450000000000003</v>
      </c>
      <c r="N81" s="317">
        <v>3104.8587699999998</v>
      </c>
      <c r="O81" s="317">
        <v>821.78219999999999</v>
      </c>
      <c r="P81" s="394">
        <f t="shared" si="31"/>
        <v>104.39745463713888</v>
      </c>
      <c r="Q81" s="394"/>
      <c r="R81" s="394">
        <f t="shared" si="32"/>
        <v>114.96480739173018</v>
      </c>
      <c r="S81" s="394">
        <f t="shared" si="33"/>
        <v>86.968910284778616</v>
      </c>
      <c r="T81" s="394">
        <f t="shared" si="33"/>
        <v>100</v>
      </c>
      <c r="U81" s="394">
        <f t="shared" si="34"/>
        <v>86.825152475258605</v>
      </c>
    </row>
    <row r="82" spans="1:21">
      <c r="A82" s="396">
        <v>71</v>
      </c>
      <c r="B82" s="318" t="s">
        <v>477</v>
      </c>
      <c r="C82" s="397">
        <f t="shared" si="37"/>
        <v>8815.3849999999984</v>
      </c>
      <c r="D82" s="398"/>
      <c r="E82" s="319">
        <v>5617.1849999999995</v>
      </c>
      <c r="F82" s="319">
        <f t="shared" si="38"/>
        <v>3198.2</v>
      </c>
      <c r="G82" s="319">
        <v>198.45</v>
      </c>
      <c r="H82" s="319">
        <v>2999.75</v>
      </c>
      <c r="I82" s="319">
        <f t="shared" si="35"/>
        <v>8545.2457549999999</v>
      </c>
      <c r="J82" s="398"/>
      <c r="K82" s="319">
        <v>5740.8065049999996</v>
      </c>
      <c r="L82" s="319">
        <f t="shared" si="36"/>
        <v>2804.4392499999999</v>
      </c>
      <c r="M82" s="319">
        <v>198.45</v>
      </c>
      <c r="N82" s="319">
        <v>2605.9892500000001</v>
      </c>
      <c r="O82" s="319">
        <v>1261.6038120000001</v>
      </c>
      <c r="P82" s="399">
        <f t="shared" si="31"/>
        <v>96.935593340506415</v>
      </c>
      <c r="Q82" s="399"/>
      <c r="R82" s="399">
        <f t="shared" si="32"/>
        <v>102.20077325208268</v>
      </c>
      <c r="S82" s="399">
        <f t="shared" si="33"/>
        <v>87.688051091238833</v>
      </c>
      <c r="T82" s="399">
        <f t="shared" si="33"/>
        <v>100</v>
      </c>
      <c r="U82" s="399">
        <f t="shared" si="34"/>
        <v>86.873547795649642</v>
      </c>
    </row>
    <row r="83" spans="1:21">
      <c r="F83" s="35"/>
      <c r="G83" s="35"/>
      <c r="H83" s="35"/>
      <c r="L83" s="35"/>
      <c r="M83" s="35"/>
      <c r="N83" s="35"/>
      <c r="O83" s="35"/>
      <c r="S83" s="35"/>
      <c r="T83" s="35"/>
      <c r="U83" s="35"/>
    </row>
    <row r="84" spans="1:21">
      <c r="F84" s="35"/>
      <c r="G84" s="35"/>
      <c r="H84" s="35"/>
      <c r="L84" s="35"/>
      <c r="M84" s="35"/>
      <c r="N84" s="35"/>
      <c r="O84" s="35"/>
      <c r="S84" s="35"/>
      <c r="T84" s="35"/>
      <c r="U84" s="35"/>
    </row>
    <row r="85" spans="1:21">
      <c r="F85" s="35"/>
      <c r="G85" s="35"/>
      <c r="H85" s="35"/>
      <c r="L85" s="35"/>
      <c r="M85" s="35"/>
      <c r="N85" s="35"/>
      <c r="O85" s="35"/>
      <c r="S85" s="35"/>
      <c r="T85" s="35"/>
      <c r="U85" s="35"/>
    </row>
    <row r="86" spans="1:21">
      <c r="F86" s="35"/>
      <c r="G86" s="35"/>
      <c r="H86" s="35"/>
      <c r="L86" s="35"/>
      <c r="M86" s="35"/>
      <c r="N86" s="35"/>
      <c r="O86" s="35"/>
      <c r="S86" s="35"/>
      <c r="T86" s="35"/>
      <c r="U86" s="35"/>
    </row>
    <row r="87" spans="1:21">
      <c r="F87" s="35"/>
      <c r="G87" s="35"/>
      <c r="H87" s="35"/>
      <c r="L87" s="35"/>
      <c r="M87" s="35"/>
      <c r="N87" s="35"/>
      <c r="O87" s="35"/>
      <c r="S87" s="35"/>
      <c r="T87" s="35"/>
      <c r="U87" s="35"/>
    </row>
    <row r="88" spans="1:21">
      <c r="F88" s="35"/>
      <c r="G88" s="35"/>
      <c r="H88" s="35"/>
      <c r="L88" s="35"/>
      <c r="M88" s="35"/>
      <c r="N88" s="35"/>
      <c r="O88" s="35"/>
      <c r="S88" s="35"/>
      <c r="T88" s="35"/>
      <c r="U88" s="35"/>
    </row>
    <row r="89" spans="1:21">
      <c r="F89" s="35"/>
      <c r="G89" s="35"/>
      <c r="H89" s="35"/>
      <c r="L89" s="35"/>
      <c r="M89" s="35"/>
      <c r="N89" s="35"/>
      <c r="O89" s="35"/>
      <c r="S89" s="35"/>
      <c r="T89" s="35"/>
      <c r="U89" s="35"/>
    </row>
    <row r="90" spans="1:21">
      <c r="F90" s="35"/>
      <c r="G90" s="35"/>
      <c r="H90" s="35"/>
      <c r="L90" s="35"/>
      <c r="M90" s="35"/>
      <c r="N90" s="35"/>
      <c r="O90" s="35"/>
      <c r="S90" s="35"/>
      <c r="T90" s="35"/>
      <c r="U90" s="35"/>
    </row>
    <row r="91" spans="1:21">
      <c r="F91" s="35"/>
      <c r="G91" s="35"/>
      <c r="H91" s="35"/>
      <c r="L91" s="35"/>
      <c r="M91" s="35"/>
      <c r="N91" s="35"/>
      <c r="O91" s="35"/>
      <c r="S91" s="35"/>
      <c r="T91" s="35"/>
      <c r="U91" s="35"/>
    </row>
    <row r="92" spans="1:21">
      <c r="F92" s="35"/>
      <c r="G92" s="35"/>
      <c r="H92" s="35"/>
      <c r="L92" s="35"/>
      <c r="M92" s="35"/>
      <c r="N92" s="35"/>
      <c r="O92" s="35"/>
      <c r="S92" s="35"/>
      <c r="T92" s="35"/>
      <c r="U92" s="35"/>
    </row>
    <row r="93" spans="1:21">
      <c r="F93" s="35"/>
      <c r="G93" s="35"/>
      <c r="H93" s="35"/>
      <c r="L93" s="35"/>
      <c r="M93" s="35"/>
      <c r="N93" s="35"/>
      <c r="O93" s="35"/>
      <c r="S93" s="35"/>
      <c r="T93" s="35"/>
      <c r="U93" s="35"/>
    </row>
    <row r="94" spans="1:21">
      <c r="F94" s="35"/>
      <c r="G94" s="35"/>
      <c r="H94" s="35"/>
      <c r="L94" s="35"/>
      <c r="M94" s="35"/>
      <c r="N94" s="35"/>
      <c r="O94" s="35"/>
      <c r="S94" s="35"/>
      <c r="T94" s="35"/>
      <c r="U94" s="35"/>
    </row>
    <row r="95" spans="1:21">
      <c r="F95" s="35"/>
      <c r="G95" s="35"/>
      <c r="H95" s="35"/>
      <c r="L95" s="35"/>
      <c r="M95" s="35"/>
      <c r="N95" s="35"/>
      <c r="O95" s="35"/>
      <c r="S95" s="35"/>
      <c r="T95" s="35"/>
      <c r="U95" s="35"/>
    </row>
    <row r="96" spans="1:21">
      <c r="F96" s="35"/>
      <c r="G96" s="35"/>
      <c r="H96" s="35"/>
      <c r="L96" s="35"/>
      <c r="M96" s="35"/>
      <c r="N96" s="35"/>
      <c r="O96" s="35"/>
      <c r="S96" s="35"/>
      <c r="T96" s="35"/>
      <c r="U96" s="35"/>
    </row>
  </sheetData>
  <mergeCells count="25">
    <mergeCell ref="A6:A8"/>
    <mergeCell ref="B6:B8"/>
    <mergeCell ref="C6:H6"/>
    <mergeCell ref="I6:N6"/>
    <mergeCell ref="O6:O8"/>
    <mergeCell ref="I7:I8"/>
    <mergeCell ref="J7:J8"/>
    <mergeCell ref="K7:K8"/>
    <mergeCell ref="L7:N7"/>
    <mergeCell ref="P6:U6"/>
    <mergeCell ref="C7:C8"/>
    <mergeCell ref="D7:D8"/>
    <mergeCell ref="E7:E8"/>
    <mergeCell ref="F7:H7"/>
    <mergeCell ref="R7:R8"/>
    <mergeCell ref="S7:U7"/>
    <mergeCell ref="P7:P8"/>
    <mergeCell ref="Q7:Q8"/>
    <mergeCell ref="O1:U1"/>
    <mergeCell ref="A3:U3"/>
    <mergeCell ref="A4:U4"/>
    <mergeCell ref="I5:J5"/>
    <mergeCell ref="K5:L5"/>
    <mergeCell ref="O5:U5"/>
    <mergeCell ref="A1:B1"/>
  </mergeCells>
  <pageMargins left="0.23" right="0.17" top="0.44" bottom="0.32" header="0.3" footer="0.3"/>
  <pageSetup paperSize="9" scale="6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sheetPr>
  <dimension ref="A1:AA37"/>
  <sheetViews>
    <sheetView workbookViewId="0">
      <selection sqref="A1:C1"/>
    </sheetView>
  </sheetViews>
  <sheetFormatPr defaultRowHeight="13.9"/>
  <cols>
    <col min="1" max="1" width="5" style="40" customWidth="1"/>
    <col min="2" max="2" width="16.86328125" style="40" customWidth="1"/>
    <col min="3" max="3" width="10" style="40" customWidth="1"/>
    <col min="4" max="4" width="6" style="40" customWidth="1"/>
    <col min="5" max="5" width="7.73046875" style="40" customWidth="1"/>
    <col min="6" max="6" width="6" style="40" customWidth="1"/>
    <col min="7" max="7" width="7.33203125" style="40" customWidth="1"/>
    <col min="8" max="9" width="10" style="40" customWidth="1"/>
    <col min="10" max="10" width="6.86328125" style="40" customWidth="1"/>
    <col min="11" max="12" width="7.3984375" style="40" customWidth="1"/>
    <col min="13" max="13" width="10" style="40" customWidth="1"/>
    <col min="14" max="14" width="10" style="103" customWidth="1"/>
    <col min="15" max="15" width="7.3984375" style="103" customWidth="1"/>
    <col min="16" max="16" width="9.19921875" style="40" customWidth="1"/>
    <col min="17" max="17" width="7.796875" style="40" customWidth="1"/>
    <col min="18" max="18" width="10" style="40" customWidth="1"/>
    <col min="19" max="19" width="10" style="103" customWidth="1"/>
    <col min="20" max="20" width="10" style="40" customWidth="1"/>
    <col min="21" max="21" width="8.19921875" style="40" customWidth="1"/>
    <col min="22" max="22" width="6.19921875" style="40" customWidth="1"/>
    <col min="23" max="23" width="10" style="40" customWidth="1"/>
    <col min="24" max="24" width="5.86328125" style="40" customWidth="1"/>
    <col min="25" max="25" width="12.33203125" style="40" customWidth="1"/>
    <col min="26" max="26" width="11.46484375" style="40" customWidth="1"/>
    <col min="27" max="27" width="18.86328125" style="40" customWidth="1"/>
    <col min="28" max="256" width="8.86328125" style="40"/>
    <col min="257" max="257" width="6.1328125" style="40" customWidth="1"/>
    <col min="258" max="258" width="24" style="40" customWidth="1"/>
    <col min="259" max="259" width="11.1328125" style="40" customWidth="1"/>
    <col min="260" max="260" width="8.796875" style="40" customWidth="1"/>
    <col min="261" max="261" width="10.796875" style="40" customWidth="1"/>
    <col min="262" max="262" width="8.46484375" style="40" customWidth="1"/>
    <col min="263" max="263" width="12.1328125" style="40" bestFit="1" customWidth="1"/>
    <col min="264" max="264" width="12.19921875" style="40" customWidth="1"/>
    <col min="265" max="265" width="10.796875" style="40" customWidth="1"/>
    <col min="266" max="268" width="0" style="40" hidden="1" customWidth="1"/>
    <col min="269" max="269" width="11.33203125" style="40" customWidth="1"/>
    <col min="270" max="270" width="10" style="40" customWidth="1"/>
    <col min="271" max="271" width="9.33203125" style="40" customWidth="1"/>
    <col min="272" max="272" width="10.6640625" style="40" customWidth="1"/>
    <col min="273" max="273" width="8.33203125" style="40" customWidth="1"/>
    <col min="274" max="274" width="10.6640625" style="40" customWidth="1"/>
    <col min="275" max="275" width="10" style="40" customWidth="1"/>
    <col min="276" max="276" width="9.6640625" style="40" customWidth="1"/>
    <col min="277" max="277" width="8.86328125" style="40"/>
    <col min="278" max="278" width="9.53125" style="40" customWidth="1"/>
    <col min="279" max="279" width="8.86328125" style="40"/>
    <col min="280" max="280" width="10.796875" style="40" customWidth="1"/>
    <col min="281" max="281" width="12.33203125" style="40" customWidth="1"/>
    <col min="282" max="512" width="8.86328125" style="40"/>
    <col min="513" max="513" width="6.1328125" style="40" customWidth="1"/>
    <col min="514" max="514" width="24" style="40" customWidth="1"/>
    <col min="515" max="515" width="11.1328125" style="40" customWidth="1"/>
    <col min="516" max="516" width="8.796875" style="40" customWidth="1"/>
    <col min="517" max="517" width="10.796875" style="40" customWidth="1"/>
    <col min="518" max="518" width="8.46484375" style="40" customWidth="1"/>
    <col min="519" max="519" width="12.1328125" style="40" bestFit="1" customWidth="1"/>
    <col min="520" max="520" width="12.19921875" style="40" customWidth="1"/>
    <col min="521" max="521" width="10.796875" style="40" customWidth="1"/>
    <col min="522" max="524" width="0" style="40" hidden="1" customWidth="1"/>
    <col min="525" max="525" width="11.33203125" style="40" customWidth="1"/>
    <col min="526" max="526" width="10" style="40" customWidth="1"/>
    <col min="527" max="527" width="9.33203125" style="40" customWidth="1"/>
    <col min="528" max="528" width="10.6640625" style="40" customWidth="1"/>
    <col min="529" max="529" width="8.33203125" style="40" customWidth="1"/>
    <col min="530" max="530" width="10.6640625" style="40" customWidth="1"/>
    <col min="531" max="531" width="10" style="40" customWidth="1"/>
    <col min="532" max="532" width="9.6640625" style="40" customWidth="1"/>
    <col min="533" max="533" width="8.86328125" style="40"/>
    <col min="534" max="534" width="9.53125" style="40" customWidth="1"/>
    <col min="535" max="535" width="8.86328125" style="40"/>
    <col min="536" max="536" width="10.796875" style="40" customWidth="1"/>
    <col min="537" max="537" width="12.33203125" style="40" customWidth="1"/>
    <col min="538" max="768" width="8.86328125" style="40"/>
    <col min="769" max="769" width="6.1328125" style="40" customWidth="1"/>
    <col min="770" max="770" width="24" style="40" customWidth="1"/>
    <col min="771" max="771" width="11.1328125" style="40" customWidth="1"/>
    <col min="772" max="772" width="8.796875" style="40" customWidth="1"/>
    <col min="773" max="773" width="10.796875" style="40" customWidth="1"/>
    <col min="774" max="774" width="8.46484375" style="40" customWidth="1"/>
    <col min="775" max="775" width="12.1328125" style="40" bestFit="1" customWidth="1"/>
    <col min="776" max="776" width="12.19921875" style="40" customWidth="1"/>
    <col min="777" max="777" width="10.796875" style="40" customWidth="1"/>
    <col min="778" max="780" width="0" style="40" hidden="1" customWidth="1"/>
    <col min="781" max="781" width="11.33203125" style="40" customWidth="1"/>
    <col min="782" max="782" width="10" style="40" customWidth="1"/>
    <col min="783" max="783" width="9.33203125" style="40" customWidth="1"/>
    <col min="784" max="784" width="10.6640625" style="40" customWidth="1"/>
    <col min="785" max="785" width="8.33203125" style="40" customWidth="1"/>
    <col min="786" max="786" width="10.6640625" style="40" customWidth="1"/>
    <col min="787" max="787" width="10" style="40" customWidth="1"/>
    <col min="788" max="788" width="9.6640625" style="40" customWidth="1"/>
    <col min="789" max="789" width="8.86328125" style="40"/>
    <col min="790" max="790" width="9.53125" style="40" customWidth="1"/>
    <col min="791" max="791" width="8.86328125" style="40"/>
    <col min="792" max="792" width="10.796875" style="40" customWidth="1"/>
    <col min="793" max="793" width="12.33203125" style="40" customWidth="1"/>
    <col min="794" max="1024" width="8.86328125" style="40"/>
    <col min="1025" max="1025" width="6.1328125" style="40" customWidth="1"/>
    <col min="1026" max="1026" width="24" style="40" customWidth="1"/>
    <col min="1027" max="1027" width="11.1328125" style="40" customWidth="1"/>
    <col min="1028" max="1028" width="8.796875" style="40" customWidth="1"/>
    <col min="1029" max="1029" width="10.796875" style="40" customWidth="1"/>
    <col min="1030" max="1030" width="8.46484375" style="40" customWidth="1"/>
    <col min="1031" max="1031" width="12.1328125" style="40" bestFit="1" customWidth="1"/>
    <col min="1032" max="1032" width="12.19921875" style="40" customWidth="1"/>
    <col min="1033" max="1033" width="10.796875" style="40" customWidth="1"/>
    <col min="1034" max="1036" width="0" style="40" hidden="1" customWidth="1"/>
    <col min="1037" max="1037" width="11.33203125" style="40" customWidth="1"/>
    <col min="1038" max="1038" width="10" style="40" customWidth="1"/>
    <col min="1039" max="1039" width="9.33203125" style="40" customWidth="1"/>
    <col min="1040" max="1040" width="10.6640625" style="40" customWidth="1"/>
    <col min="1041" max="1041" width="8.33203125" style="40" customWidth="1"/>
    <col min="1042" max="1042" width="10.6640625" style="40" customWidth="1"/>
    <col min="1043" max="1043" width="10" style="40" customWidth="1"/>
    <col min="1044" max="1044" width="9.6640625" style="40" customWidth="1"/>
    <col min="1045" max="1045" width="8.86328125" style="40"/>
    <col min="1046" max="1046" width="9.53125" style="40" customWidth="1"/>
    <col min="1047" max="1047" width="8.86328125" style="40"/>
    <col min="1048" max="1048" width="10.796875" style="40" customWidth="1"/>
    <col min="1049" max="1049" width="12.33203125" style="40" customWidth="1"/>
    <col min="1050" max="1280" width="8.86328125" style="40"/>
    <col min="1281" max="1281" width="6.1328125" style="40" customWidth="1"/>
    <col min="1282" max="1282" width="24" style="40" customWidth="1"/>
    <col min="1283" max="1283" width="11.1328125" style="40" customWidth="1"/>
    <col min="1284" max="1284" width="8.796875" style="40" customWidth="1"/>
    <col min="1285" max="1285" width="10.796875" style="40" customWidth="1"/>
    <col min="1286" max="1286" width="8.46484375" style="40" customWidth="1"/>
    <col min="1287" max="1287" width="12.1328125" style="40" bestFit="1" customWidth="1"/>
    <col min="1288" max="1288" width="12.19921875" style="40" customWidth="1"/>
    <col min="1289" max="1289" width="10.796875" style="40" customWidth="1"/>
    <col min="1290" max="1292" width="0" style="40" hidden="1" customWidth="1"/>
    <col min="1293" max="1293" width="11.33203125" style="40" customWidth="1"/>
    <col min="1294" max="1294" width="10" style="40" customWidth="1"/>
    <col min="1295" max="1295" width="9.33203125" style="40" customWidth="1"/>
    <col min="1296" max="1296" width="10.6640625" style="40" customWidth="1"/>
    <col min="1297" max="1297" width="8.33203125" style="40" customWidth="1"/>
    <col min="1298" max="1298" width="10.6640625" style="40" customWidth="1"/>
    <col min="1299" max="1299" width="10" style="40" customWidth="1"/>
    <col min="1300" max="1300" width="9.6640625" style="40" customWidth="1"/>
    <col min="1301" max="1301" width="8.86328125" style="40"/>
    <col min="1302" max="1302" width="9.53125" style="40" customWidth="1"/>
    <col min="1303" max="1303" width="8.86328125" style="40"/>
    <col min="1304" max="1304" width="10.796875" style="40" customWidth="1"/>
    <col min="1305" max="1305" width="12.33203125" style="40" customWidth="1"/>
    <col min="1306" max="1536" width="8.86328125" style="40"/>
    <col min="1537" max="1537" width="6.1328125" style="40" customWidth="1"/>
    <col min="1538" max="1538" width="24" style="40" customWidth="1"/>
    <col min="1539" max="1539" width="11.1328125" style="40" customWidth="1"/>
    <col min="1540" max="1540" width="8.796875" style="40" customWidth="1"/>
    <col min="1541" max="1541" width="10.796875" style="40" customWidth="1"/>
    <col min="1542" max="1542" width="8.46484375" style="40" customWidth="1"/>
    <col min="1543" max="1543" width="12.1328125" style="40" bestFit="1" customWidth="1"/>
    <col min="1544" max="1544" width="12.19921875" style="40" customWidth="1"/>
    <col min="1545" max="1545" width="10.796875" style="40" customWidth="1"/>
    <col min="1546" max="1548" width="0" style="40" hidden="1" customWidth="1"/>
    <col min="1549" max="1549" width="11.33203125" style="40" customWidth="1"/>
    <col min="1550" max="1550" width="10" style="40" customWidth="1"/>
    <col min="1551" max="1551" width="9.33203125" style="40" customWidth="1"/>
    <col min="1552" max="1552" width="10.6640625" style="40" customWidth="1"/>
    <col min="1553" max="1553" width="8.33203125" style="40" customWidth="1"/>
    <col min="1554" max="1554" width="10.6640625" style="40" customWidth="1"/>
    <col min="1555" max="1555" width="10" style="40" customWidth="1"/>
    <col min="1556" max="1556" width="9.6640625" style="40" customWidth="1"/>
    <col min="1557" max="1557" width="8.86328125" style="40"/>
    <col min="1558" max="1558" width="9.53125" style="40" customWidth="1"/>
    <col min="1559" max="1559" width="8.86328125" style="40"/>
    <col min="1560" max="1560" width="10.796875" style="40" customWidth="1"/>
    <col min="1561" max="1561" width="12.33203125" style="40" customWidth="1"/>
    <col min="1562" max="1792" width="8.86328125" style="40"/>
    <col min="1793" max="1793" width="6.1328125" style="40" customWidth="1"/>
    <col min="1794" max="1794" width="24" style="40" customWidth="1"/>
    <col min="1795" max="1795" width="11.1328125" style="40" customWidth="1"/>
    <col min="1796" max="1796" width="8.796875" style="40" customWidth="1"/>
    <col min="1797" max="1797" width="10.796875" style="40" customWidth="1"/>
    <col min="1798" max="1798" width="8.46484375" style="40" customWidth="1"/>
    <col min="1799" max="1799" width="12.1328125" style="40" bestFit="1" customWidth="1"/>
    <col min="1800" max="1800" width="12.19921875" style="40" customWidth="1"/>
    <col min="1801" max="1801" width="10.796875" style="40" customWidth="1"/>
    <col min="1802" max="1804" width="0" style="40" hidden="1" customWidth="1"/>
    <col min="1805" max="1805" width="11.33203125" style="40" customWidth="1"/>
    <col min="1806" max="1806" width="10" style="40" customWidth="1"/>
    <col min="1807" max="1807" width="9.33203125" style="40" customWidth="1"/>
    <col min="1808" max="1808" width="10.6640625" style="40" customWidth="1"/>
    <col min="1809" max="1809" width="8.33203125" style="40" customWidth="1"/>
    <col min="1810" max="1810" width="10.6640625" style="40" customWidth="1"/>
    <col min="1811" max="1811" width="10" style="40" customWidth="1"/>
    <col min="1812" max="1812" width="9.6640625" style="40" customWidth="1"/>
    <col min="1813" max="1813" width="8.86328125" style="40"/>
    <col min="1814" max="1814" width="9.53125" style="40" customWidth="1"/>
    <col min="1815" max="1815" width="8.86328125" style="40"/>
    <col min="1816" max="1816" width="10.796875" style="40" customWidth="1"/>
    <col min="1817" max="1817" width="12.33203125" style="40" customWidth="1"/>
    <col min="1818" max="2048" width="8.86328125" style="40"/>
    <col min="2049" max="2049" width="6.1328125" style="40" customWidth="1"/>
    <col min="2050" max="2050" width="24" style="40" customWidth="1"/>
    <col min="2051" max="2051" width="11.1328125" style="40" customWidth="1"/>
    <col min="2052" max="2052" width="8.796875" style="40" customWidth="1"/>
    <col min="2053" max="2053" width="10.796875" style="40" customWidth="1"/>
    <col min="2054" max="2054" width="8.46484375" style="40" customWidth="1"/>
    <col min="2055" max="2055" width="12.1328125" style="40" bestFit="1" customWidth="1"/>
    <col min="2056" max="2056" width="12.19921875" style="40" customWidth="1"/>
    <col min="2057" max="2057" width="10.796875" style="40" customWidth="1"/>
    <col min="2058" max="2060" width="0" style="40" hidden="1" customWidth="1"/>
    <col min="2061" max="2061" width="11.33203125" style="40" customWidth="1"/>
    <col min="2062" max="2062" width="10" style="40" customWidth="1"/>
    <col min="2063" max="2063" width="9.33203125" style="40" customWidth="1"/>
    <col min="2064" max="2064" width="10.6640625" style="40" customWidth="1"/>
    <col min="2065" max="2065" width="8.33203125" style="40" customWidth="1"/>
    <col min="2066" max="2066" width="10.6640625" style="40" customWidth="1"/>
    <col min="2067" max="2067" width="10" style="40" customWidth="1"/>
    <col min="2068" max="2068" width="9.6640625" style="40" customWidth="1"/>
    <col min="2069" max="2069" width="8.86328125" style="40"/>
    <col min="2070" max="2070" width="9.53125" style="40" customWidth="1"/>
    <col min="2071" max="2071" width="8.86328125" style="40"/>
    <col min="2072" max="2072" width="10.796875" style="40" customWidth="1"/>
    <col min="2073" max="2073" width="12.33203125" style="40" customWidth="1"/>
    <col min="2074" max="2304" width="8.86328125" style="40"/>
    <col min="2305" max="2305" width="6.1328125" style="40" customWidth="1"/>
    <col min="2306" max="2306" width="24" style="40" customWidth="1"/>
    <col min="2307" max="2307" width="11.1328125" style="40" customWidth="1"/>
    <col min="2308" max="2308" width="8.796875" style="40" customWidth="1"/>
    <col min="2309" max="2309" width="10.796875" style="40" customWidth="1"/>
    <col min="2310" max="2310" width="8.46484375" style="40" customWidth="1"/>
    <col min="2311" max="2311" width="12.1328125" style="40" bestFit="1" customWidth="1"/>
    <col min="2312" max="2312" width="12.19921875" style="40" customWidth="1"/>
    <col min="2313" max="2313" width="10.796875" style="40" customWidth="1"/>
    <col min="2314" max="2316" width="0" style="40" hidden="1" customWidth="1"/>
    <col min="2317" max="2317" width="11.33203125" style="40" customWidth="1"/>
    <col min="2318" max="2318" width="10" style="40" customWidth="1"/>
    <col min="2319" max="2319" width="9.33203125" style="40" customWidth="1"/>
    <col min="2320" max="2320" width="10.6640625" style="40" customWidth="1"/>
    <col min="2321" max="2321" width="8.33203125" style="40" customWidth="1"/>
    <col min="2322" max="2322" width="10.6640625" style="40" customWidth="1"/>
    <col min="2323" max="2323" width="10" style="40" customWidth="1"/>
    <col min="2324" max="2324" width="9.6640625" style="40" customWidth="1"/>
    <col min="2325" max="2325" width="8.86328125" style="40"/>
    <col min="2326" max="2326" width="9.53125" style="40" customWidth="1"/>
    <col min="2327" max="2327" width="8.86328125" style="40"/>
    <col min="2328" max="2328" width="10.796875" style="40" customWidth="1"/>
    <col min="2329" max="2329" width="12.33203125" style="40" customWidth="1"/>
    <col min="2330" max="2560" width="8.86328125" style="40"/>
    <col min="2561" max="2561" width="6.1328125" style="40" customWidth="1"/>
    <col min="2562" max="2562" width="24" style="40" customWidth="1"/>
    <col min="2563" max="2563" width="11.1328125" style="40" customWidth="1"/>
    <col min="2564" max="2564" width="8.796875" style="40" customWidth="1"/>
    <col min="2565" max="2565" width="10.796875" style="40" customWidth="1"/>
    <col min="2566" max="2566" width="8.46484375" style="40" customWidth="1"/>
    <col min="2567" max="2567" width="12.1328125" style="40" bestFit="1" customWidth="1"/>
    <col min="2568" max="2568" width="12.19921875" style="40" customWidth="1"/>
    <col min="2569" max="2569" width="10.796875" style="40" customWidth="1"/>
    <col min="2570" max="2572" width="0" style="40" hidden="1" customWidth="1"/>
    <col min="2573" max="2573" width="11.33203125" style="40" customWidth="1"/>
    <col min="2574" max="2574" width="10" style="40" customWidth="1"/>
    <col min="2575" max="2575" width="9.33203125" style="40" customWidth="1"/>
    <col min="2576" max="2576" width="10.6640625" style="40" customWidth="1"/>
    <col min="2577" max="2577" width="8.33203125" style="40" customWidth="1"/>
    <col min="2578" max="2578" width="10.6640625" style="40" customWidth="1"/>
    <col min="2579" max="2579" width="10" style="40" customWidth="1"/>
    <col min="2580" max="2580" width="9.6640625" style="40" customWidth="1"/>
    <col min="2581" max="2581" width="8.86328125" style="40"/>
    <col min="2582" max="2582" width="9.53125" style="40" customWidth="1"/>
    <col min="2583" max="2583" width="8.86328125" style="40"/>
    <col min="2584" max="2584" width="10.796875" style="40" customWidth="1"/>
    <col min="2585" max="2585" width="12.33203125" style="40" customWidth="1"/>
    <col min="2586" max="2816" width="8.86328125" style="40"/>
    <col min="2817" max="2817" width="6.1328125" style="40" customWidth="1"/>
    <col min="2818" max="2818" width="24" style="40" customWidth="1"/>
    <col min="2819" max="2819" width="11.1328125" style="40" customWidth="1"/>
    <col min="2820" max="2820" width="8.796875" style="40" customWidth="1"/>
    <col min="2821" max="2821" width="10.796875" style="40" customWidth="1"/>
    <col min="2822" max="2822" width="8.46484375" style="40" customWidth="1"/>
    <col min="2823" max="2823" width="12.1328125" style="40" bestFit="1" customWidth="1"/>
    <col min="2824" max="2824" width="12.19921875" style="40" customWidth="1"/>
    <col min="2825" max="2825" width="10.796875" style="40" customWidth="1"/>
    <col min="2826" max="2828" width="0" style="40" hidden="1" customWidth="1"/>
    <col min="2829" max="2829" width="11.33203125" style="40" customWidth="1"/>
    <col min="2830" max="2830" width="10" style="40" customWidth="1"/>
    <col min="2831" max="2831" width="9.33203125" style="40" customWidth="1"/>
    <col min="2832" max="2832" width="10.6640625" style="40" customWidth="1"/>
    <col min="2833" max="2833" width="8.33203125" style="40" customWidth="1"/>
    <col min="2834" max="2834" width="10.6640625" style="40" customWidth="1"/>
    <col min="2835" max="2835" width="10" style="40" customWidth="1"/>
    <col min="2836" max="2836" width="9.6640625" style="40" customWidth="1"/>
    <col min="2837" max="2837" width="8.86328125" style="40"/>
    <col min="2838" max="2838" width="9.53125" style="40" customWidth="1"/>
    <col min="2839" max="2839" width="8.86328125" style="40"/>
    <col min="2840" max="2840" width="10.796875" style="40" customWidth="1"/>
    <col min="2841" max="2841" width="12.33203125" style="40" customWidth="1"/>
    <col min="2842" max="3072" width="8.86328125" style="40"/>
    <col min="3073" max="3073" width="6.1328125" style="40" customWidth="1"/>
    <col min="3074" max="3074" width="24" style="40" customWidth="1"/>
    <col min="3075" max="3075" width="11.1328125" style="40" customWidth="1"/>
    <col min="3076" max="3076" width="8.796875" style="40" customWidth="1"/>
    <col min="3077" max="3077" width="10.796875" style="40" customWidth="1"/>
    <col min="3078" max="3078" width="8.46484375" style="40" customWidth="1"/>
    <col min="3079" max="3079" width="12.1328125" style="40" bestFit="1" customWidth="1"/>
    <col min="3080" max="3080" width="12.19921875" style="40" customWidth="1"/>
    <col min="3081" max="3081" width="10.796875" style="40" customWidth="1"/>
    <col min="3082" max="3084" width="0" style="40" hidden="1" customWidth="1"/>
    <col min="3085" max="3085" width="11.33203125" style="40" customWidth="1"/>
    <col min="3086" max="3086" width="10" style="40" customWidth="1"/>
    <col min="3087" max="3087" width="9.33203125" style="40" customWidth="1"/>
    <col min="3088" max="3088" width="10.6640625" style="40" customWidth="1"/>
    <col min="3089" max="3089" width="8.33203125" style="40" customWidth="1"/>
    <col min="3090" max="3090" width="10.6640625" style="40" customWidth="1"/>
    <col min="3091" max="3091" width="10" style="40" customWidth="1"/>
    <col min="3092" max="3092" width="9.6640625" style="40" customWidth="1"/>
    <col min="3093" max="3093" width="8.86328125" style="40"/>
    <col min="3094" max="3094" width="9.53125" style="40" customWidth="1"/>
    <col min="3095" max="3095" width="8.86328125" style="40"/>
    <col min="3096" max="3096" width="10.796875" style="40" customWidth="1"/>
    <col min="3097" max="3097" width="12.33203125" style="40" customWidth="1"/>
    <col min="3098" max="3328" width="8.86328125" style="40"/>
    <col min="3329" max="3329" width="6.1328125" style="40" customWidth="1"/>
    <col min="3330" max="3330" width="24" style="40" customWidth="1"/>
    <col min="3331" max="3331" width="11.1328125" style="40" customWidth="1"/>
    <col min="3332" max="3332" width="8.796875" style="40" customWidth="1"/>
    <col min="3333" max="3333" width="10.796875" style="40" customWidth="1"/>
    <col min="3334" max="3334" width="8.46484375" style="40" customWidth="1"/>
    <col min="3335" max="3335" width="12.1328125" style="40" bestFit="1" customWidth="1"/>
    <col min="3336" max="3336" width="12.19921875" style="40" customWidth="1"/>
    <col min="3337" max="3337" width="10.796875" style="40" customWidth="1"/>
    <col min="3338" max="3340" width="0" style="40" hidden="1" customWidth="1"/>
    <col min="3341" max="3341" width="11.33203125" style="40" customWidth="1"/>
    <col min="3342" max="3342" width="10" style="40" customWidth="1"/>
    <col min="3343" max="3343" width="9.33203125" style="40" customWidth="1"/>
    <col min="3344" max="3344" width="10.6640625" style="40" customWidth="1"/>
    <col min="3345" max="3345" width="8.33203125" style="40" customWidth="1"/>
    <col min="3346" max="3346" width="10.6640625" style="40" customWidth="1"/>
    <col min="3347" max="3347" width="10" style="40" customWidth="1"/>
    <col min="3348" max="3348" width="9.6640625" style="40" customWidth="1"/>
    <col min="3349" max="3349" width="8.86328125" style="40"/>
    <col min="3350" max="3350" width="9.53125" style="40" customWidth="1"/>
    <col min="3351" max="3351" width="8.86328125" style="40"/>
    <col min="3352" max="3352" width="10.796875" style="40" customWidth="1"/>
    <col min="3353" max="3353" width="12.33203125" style="40" customWidth="1"/>
    <col min="3354" max="3584" width="8.86328125" style="40"/>
    <col min="3585" max="3585" width="6.1328125" style="40" customWidth="1"/>
    <col min="3586" max="3586" width="24" style="40" customWidth="1"/>
    <col min="3587" max="3587" width="11.1328125" style="40" customWidth="1"/>
    <col min="3588" max="3588" width="8.796875" style="40" customWidth="1"/>
    <col min="3589" max="3589" width="10.796875" style="40" customWidth="1"/>
    <col min="3590" max="3590" width="8.46484375" style="40" customWidth="1"/>
    <col min="3591" max="3591" width="12.1328125" style="40" bestFit="1" customWidth="1"/>
    <col min="3592" max="3592" width="12.19921875" style="40" customWidth="1"/>
    <col min="3593" max="3593" width="10.796875" style="40" customWidth="1"/>
    <col min="3594" max="3596" width="0" style="40" hidden="1" customWidth="1"/>
    <col min="3597" max="3597" width="11.33203125" style="40" customWidth="1"/>
    <col min="3598" max="3598" width="10" style="40" customWidth="1"/>
    <col min="3599" max="3599" width="9.33203125" style="40" customWidth="1"/>
    <col min="3600" max="3600" width="10.6640625" style="40" customWidth="1"/>
    <col min="3601" max="3601" width="8.33203125" style="40" customWidth="1"/>
    <col min="3602" max="3602" width="10.6640625" style="40" customWidth="1"/>
    <col min="3603" max="3603" width="10" style="40" customWidth="1"/>
    <col min="3604" max="3604" width="9.6640625" style="40" customWidth="1"/>
    <col min="3605" max="3605" width="8.86328125" style="40"/>
    <col min="3606" max="3606" width="9.53125" style="40" customWidth="1"/>
    <col min="3607" max="3607" width="8.86328125" style="40"/>
    <col min="3608" max="3608" width="10.796875" style="40" customWidth="1"/>
    <col min="3609" max="3609" width="12.33203125" style="40" customWidth="1"/>
    <col min="3610" max="3840" width="8.86328125" style="40"/>
    <col min="3841" max="3841" width="6.1328125" style="40" customWidth="1"/>
    <col min="3842" max="3842" width="24" style="40" customWidth="1"/>
    <col min="3843" max="3843" width="11.1328125" style="40" customWidth="1"/>
    <col min="3844" max="3844" width="8.796875" style="40" customWidth="1"/>
    <col min="3845" max="3845" width="10.796875" style="40" customWidth="1"/>
    <col min="3846" max="3846" width="8.46484375" style="40" customWidth="1"/>
    <col min="3847" max="3847" width="12.1328125" style="40" bestFit="1" customWidth="1"/>
    <col min="3848" max="3848" width="12.19921875" style="40" customWidth="1"/>
    <col min="3849" max="3849" width="10.796875" style="40" customWidth="1"/>
    <col min="3850" max="3852" width="0" style="40" hidden="1" customWidth="1"/>
    <col min="3853" max="3853" width="11.33203125" style="40" customWidth="1"/>
    <col min="3854" max="3854" width="10" style="40" customWidth="1"/>
    <col min="3855" max="3855" width="9.33203125" style="40" customWidth="1"/>
    <col min="3856" max="3856" width="10.6640625" style="40" customWidth="1"/>
    <col min="3857" max="3857" width="8.33203125" style="40" customWidth="1"/>
    <col min="3858" max="3858" width="10.6640625" style="40" customWidth="1"/>
    <col min="3859" max="3859" width="10" style="40" customWidth="1"/>
    <col min="3860" max="3860" width="9.6640625" style="40" customWidth="1"/>
    <col min="3861" max="3861" width="8.86328125" style="40"/>
    <col min="3862" max="3862" width="9.53125" style="40" customWidth="1"/>
    <col min="3863" max="3863" width="8.86328125" style="40"/>
    <col min="3864" max="3864" width="10.796875" style="40" customWidth="1"/>
    <col min="3865" max="3865" width="12.33203125" style="40" customWidth="1"/>
    <col min="3866" max="4096" width="8.86328125" style="40"/>
    <col min="4097" max="4097" width="6.1328125" style="40" customWidth="1"/>
    <col min="4098" max="4098" width="24" style="40" customWidth="1"/>
    <col min="4099" max="4099" width="11.1328125" style="40" customWidth="1"/>
    <col min="4100" max="4100" width="8.796875" style="40" customWidth="1"/>
    <col min="4101" max="4101" width="10.796875" style="40" customWidth="1"/>
    <col min="4102" max="4102" width="8.46484375" style="40" customWidth="1"/>
    <col min="4103" max="4103" width="12.1328125" style="40" bestFit="1" customWidth="1"/>
    <col min="4104" max="4104" width="12.19921875" style="40" customWidth="1"/>
    <col min="4105" max="4105" width="10.796875" style="40" customWidth="1"/>
    <col min="4106" max="4108" width="0" style="40" hidden="1" customWidth="1"/>
    <col min="4109" max="4109" width="11.33203125" style="40" customWidth="1"/>
    <col min="4110" max="4110" width="10" style="40" customWidth="1"/>
    <col min="4111" max="4111" width="9.33203125" style="40" customWidth="1"/>
    <col min="4112" max="4112" width="10.6640625" style="40" customWidth="1"/>
    <col min="4113" max="4113" width="8.33203125" style="40" customWidth="1"/>
    <col min="4114" max="4114" width="10.6640625" style="40" customWidth="1"/>
    <col min="4115" max="4115" width="10" style="40" customWidth="1"/>
    <col min="4116" max="4116" width="9.6640625" style="40" customWidth="1"/>
    <col min="4117" max="4117" width="8.86328125" style="40"/>
    <col min="4118" max="4118" width="9.53125" style="40" customWidth="1"/>
    <col min="4119" max="4119" width="8.86328125" style="40"/>
    <col min="4120" max="4120" width="10.796875" style="40" customWidth="1"/>
    <col min="4121" max="4121" width="12.33203125" style="40" customWidth="1"/>
    <col min="4122" max="4352" width="8.86328125" style="40"/>
    <col min="4353" max="4353" width="6.1328125" style="40" customWidth="1"/>
    <col min="4354" max="4354" width="24" style="40" customWidth="1"/>
    <col min="4355" max="4355" width="11.1328125" style="40" customWidth="1"/>
    <col min="4356" max="4356" width="8.796875" style="40" customWidth="1"/>
    <col min="4357" max="4357" width="10.796875" style="40" customWidth="1"/>
    <col min="4358" max="4358" width="8.46484375" style="40" customWidth="1"/>
    <col min="4359" max="4359" width="12.1328125" style="40" bestFit="1" customWidth="1"/>
    <col min="4360" max="4360" width="12.19921875" style="40" customWidth="1"/>
    <col min="4361" max="4361" width="10.796875" style="40" customWidth="1"/>
    <col min="4362" max="4364" width="0" style="40" hidden="1" customWidth="1"/>
    <col min="4365" max="4365" width="11.33203125" style="40" customWidth="1"/>
    <col min="4366" max="4366" width="10" style="40" customWidth="1"/>
    <col min="4367" max="4367" width="9.33203125" style="40" customWidth="1"/>
    <col min="4368" max="4368" width="10.6640625" style="40" customWidth="1"/>
    <col min="4369" max="4369" width="8.33203125" style="40" customWidth="1"/>
    <col min="4370" max="4370" width="10.6640625" style="40" customWidth="1"/>
    <col min="4371" max="4371" width="10" style="40" customWidth="1"/>
    <col min="4372" max="4372" width="9.6640625" style="40" customWidth="1"/>
    <col min="4373" max="4373" width="8.86328125" style="40"/>
    <col min="4374" max="4374" width="9.53125" style="40" customWidth="1"/>
    <col min="4375" max="4375" width="8.86328125" style="40"/>
    <col min="4376" max="4376" width="10.796875" style="40" customWidth="1"/>
    <col min="4377" max="4377" width="12.33203125" style="40" customWidth="1"/>
    <col min="4378" max="4608" width="8.86328125" style="40"/>
    <col min="4609" max="4609" width="6.1328125" style="40" customWidth="1"/>
    <col min="4610" max="4610" width="24" style="40" customWidth="1"/>
    <col min="4611" max="4611" width="11.1328125" style="40" customWidth="1"/>
    <col min="4612" max="4612" width="8.796875" style="40" customWidth="1"/>
    <col min="4613" max="4613" width="10.796875" style="40" customWidth="1"/>
    <col min="4614" max="4614" width="8.46484375" style="40" customWidth="1"/>
    <col min="4615" max="4615" width="12.1328125" style="40" bestFit="1" customWidth="1"/>
    <col min="4616" max="4616" width="12.19921875" style="40" customWidth="1"/>
    <col min="4617" max="4617" width="10.796875" style="40" customWidth="1"/>
    <col min="4618" max="4620" width="0" style="40" hidden="1" customWidth="1"/>
    <col min="4621" max="4621" width="11.33203125" style="40" customWidth="1"/>
    <col min="4622" max="4622" width="10" style="40" customWidth="1"/>
    <col min="4623" max="4623" width="9.33203125" style="40" customWidth="1"/>
    <col min="4624" max="4624" width="10.6640625" style="40" customWidth="1"/>
    <col min="4625" max="4625" width="8.33203125" style="40" customWidth="1"/>
    <col min="4626" max="4626" width="10.6640625" style="40" customWidth="1"/>
    <col min="4627" max="4627" width="10" style="40" customWidth="1"/>
    <col min="4628" max="4628" width="9.6640625" style="40" customWidth="1"/>
    <col min="4629" max="4629" width="8.86328125" style="40"/>
    <col min="4630" max="4630" width="9.53125" style="40" customWidth="1"/>
    <col min="4631" max="4631" width="8.86328125" style="40"/>
    <col min="4632" max="4632" width="10.796875" style="40" customWidth="1"/>
    <col min="4633" max="4633" width="12.33203125" style="40" customWidth="1"/>
    <col min="4634" max="4864" width="8.86328125" style="40"/>
    <col min="4865" max="4865" width="6.1328125" style="40" customWidth="1"/>
    <col min="4866" max="4866" width="24" style="40" customWidth="1"/>
    <col min="4867" max="4867" width="11.1328125" style="40" customWidth="1"/>
    <col min="4868" max="4868" width="8.796875" style="40" customWidth="1"/>
    <col min="4869" max="4869" width="10.796875" style="40" customWidth="1"/>
    <col min="4870" max="4870" width="8.46484375" style="40" customWidth="1"/>
    <col min="4871" max="4871" width="12.1328125" style="40" bestFit="1" customWidth="1"/>
    <col min="4872" max="4872" width="12.19921875" style="40" customWidth="1"/>
    <col min="4873" max="4873" width="10.796875" style="40" customWidth="1"/>
    <col min="4874" max="4876" width="0" style="40" hidden="1" customWidth="1"/>
    <col min="4877" max="4877" width="11.33203125" style="40" customWidth="1"/>
    <col min="4878" max="4878" width="10" style="40" customWidth="1"/>
    <col min="4879" max="4879" width="9.33203125" style="40" customWidth="1"/>
    <col min="4880" max="4880" width="10.6640625" style="40" customWidth="1"/>
    <col min="4881" max="4881" width="8.33203125" style="40" customWidth="1"/>
    <col min="4882" max="4882" width="10.6640625" style="40" customWidth="1"/>
    <col min="4883" max="4883" width="10" style="40" customWidth="1"/>
    <col min="4884" max="4884" width="9.6640625" style="40" customWidth="1"/>
    <col min="4885" max="4885" width="8.86328125" style="40"/>
    <col min="4886" max="4886" width="9.53125" style="40" customWidth="1"/>
    <col min="4887" max="4887" width="8.86328125" style="40"/>
    <col min="4888" max="4888" width="10.796875" style="40" customWidth="1"/>
    <col min="4889" max="4889" width="12.33203125" style="40" customWidth="1"/>
    <col min="4890" max="5120" width="8.86328125" style="40"/>
    <col min="5121" max="5121" width="6.1328125" style="40" customWidth="1"/>
    <col min="5122" max="5122" width="24" style="40" customWidth="1"/>
    <col min="5123" max="5123" width="11.1328125" style="40" customWidth="1"/>
    <col min="5124" max="5124" width="8.796875" style="40" customWidth="1"/>
    <col min="5125" max="5125" width="10.796875" style="40" customWidth="1"/>
    <col min="5126" max="5126" width="8.46484375" style="40" customWidth="1"/>
    <col min="5127" max="5127" width="12.1328125" style="40" bestFit="1" customWidth="1"/>
    <col min="5128" max="5128" width="12.19921875" style="40" customWidth="1"/>
    <col min="5129" max="5129" width="10.796875" style="40" customWidth="1"/>
    <col min="5130" max="5132" width="0" style="40" hidden="1" customWidth="1"/>
    <col min="5133" max="5133" width="11.33203125" style="40" customWidth="1"/>
    <col min="5134" max="5134" width="10" style="40" customWidth="1"/>
    <col min="5135" max="5135" width="9.33203125" style="40" customWidth="1"/>
    <col min="5136" max="5136" width="10.6640625" style="40" customWidth="1"/>
    <col min="5137" max="5137" width="8.33203125" style="40" customWidth="1"/>
    <col min="5138" max="5138" width="10.6640625" style="40" customWidth="1"/>
    <col min="5139" max="5139" width="10" style="40" customWidth="1"/>
    <col min="5140" max="5140" width="9.6640625" style="40" customWidth="1"/>
    <col min="5141" max="5141" width="8.86328125" style="40"/>
    <col min="5142" max="5142" width="9.53125" style="40" customWidth="1"/>
    <col min="5143" max="5143" width="8.86328125" style="40"/>
    <col min="5144" max="5144" width="10.796875" style="40" customWidth="1"/>
    <col min="5145" max="5145" width="12.33203125" style="40" customWidth="1"/>
    <col min="5146" max="5376" width="8.86328125" style="40"/>
    <col min="5377" max="5377" width="6.1328125" style="40" customWidth="1"/>
    <col min="5378" max="5378" width="24" style="40" customWidth="1"/>
    <col min="5379" max="5379" width="11.1328125" style="40" customWidth="1"/>
    <col min="5380" max="5380" width="8.796875" style="40" customWidth="1"/>
    <col min="5381" max="5381" width="10.796875" style="40" customWidth="1"/>
    <col min="5382" max="5382" width="8.46484375" style="40" customWidth="1"/>
    <col min="5383" max="5383" width="12.1328125" style="40" bestFit="1" customWidth="1"/>
    <col min="5384" max="5384" width="12.19921875" style="40" customWidth="1"/>
    <col min="5385" max="5385" width="10.796875" style="40" customWidth="1"/>
    <col min="5386" max="5388" width="0" style="40" hidden="1" customWidth="1"/>
    <col min="5389" max="5389" width="11.33203125" style="40" customWidth="1"/>
    <col min="5390" max="5390" width="10" style="40" customWidth="1"/>
    <col min="5391" max="5391" width="9.33203125" style="40" customWidth="1"/>
    <col min="5392" max="5392" width="10.6640625" style="40" customWidth="1"/>
    <col min="5393" max="5393" width="8.33203125" style="40" customWidth="1"/>
    <col min="5394" max="5394" width="10.6640625" style="40" customWidth="1"/>
    <col min="5395" max="5395" width="10" style="40" customWidth="1"/>
    <col min="5396" max="5396" width="9.6640625" style="40" customWidth="1"/>
    <col min="5397" max="5397" width="8.86328125" style="40"/>
    <col min="5398" max="5398" width="9.53125" style="40" customWidth="1"/>
    <col min="5399" max="5399" width="8.86328125" style="40"/>
    <col min="5400" max="5400" width="10.796875" style="40" customWidth="1"/>
    <col min="5401" max="5401" width="12.33203125" style="40" customWidth="1"/>
    <col min="5402" max="5632" width="8.86328125" style="40"/>
    <col min="5633" max="5633" width="6.1328125" style="40" customWidth="1"/>
    <col min="5634" max="5634" width="24" style="40" customWidth="1"/>
    <col min="5635" max="5635" width="11.1328125" style="40" customWidth="1"/>
    <col min="5636" max="5636" width="8.796875" style="40" customWidth="1"/>
    <col min="5637" max="5637" width="10.796875" style="40" customWidth="1"/>
    <col min="5638" max="5638" width="8.46484375" style="40" customWidth="1"/>
    <col min="5639" max="5639" width="12.1328125" style="40" bestFit="1" customWidth="1"/>
    <col min="5640" max="5640" width="12.19921875" style="40" customWidth="1"/>
    <col min="5641" max="5641" width="10.796875" style="40" customWidth="1"/>
    <col min="5642" max="5644" width="0" style="40" hidden="1" customWidth="1"/>
    <col min="5645" max="5645" width="11.33203125" style="40" customWidth="1"/>
    <col min="5646" max="5646" width="10" style="40" customWidth="1"/>
    <col min="5647" max="5647" width="9.33203125" style="40" customWidth="1"/>
    <col min="5648" max="5648" width="10.6640625" style="40" customWidth="1"/>
    <col min="5649" max="5649" width="8.33203125" style="40" customWidth="1"/>
    <col min="5650" max="5650" width="10.6640625" style="40" customWidth="1"/>
    <col min="5651" max="5651" width="10" style="40" customWidth="1"/>
    <col min="5652" max="5652" width="9.6640625" style="40" customWidth="1"/>
    <col min="5653" max="5653" width="8.86328125" style="40"/>
    <col min="5654" max="5654" width="9.53125" style="40" customWidth="1"/>
    <col min="5655" max="5655" width="8.86328125" style="40"/>
    <col min="5656" max="5656" width="10.796875" style="40" customWidth="1"/>
    <col min="5657" max="5657" width="12.33203125" style="40" customWidth="1"/>
    <col min="5658" max="5888" width="8.86328125" style="40"/>
    <col min="5889" max="5889" width="6.1328125" style="40" customWidth="1"/>
    <col min="5890" max="5890" width="24" style="40" customWidth="1"/>
    <col min="5891" max="5891" width="11.1328125" style="40" customWidth="1"/>
    <col min="5892" max="5892" width="8.796875" style="40" customWidth="1"/>
    <col min="5893" max="5893" width="10.796875" style="40" customWidth="1"/>
    <col min="5894" max="5894" width="8.46484375" style="40" customWidth="1"/>
    <col min="5895" max="5895" width="12.1328125" style="40" bestFit="1" customWidth="1"/>
    <col min="5896" max="5896" width="12.19921875" style="40" customWidth="1"/>
    <col min="5897" max="5897" width="10.796875" style="40" customWidth="1"/>
    <col min="5898" max="5900" width="0" style="40" hidden="1" customWidth="1"/>
    <col min="5901" max="5901" width="11.33203125" style="40" customWidth="1"/>
    <col min="5902" max="5902" width="10" style="40" customWidth="1"/>
    <col min="5903" max="5903" width="9.33203125" style="40" customWidth="1"/>
    <col min="5904" max="5904" width="10.6640625" style="40" customWidth="1"/>
    <col min="5905" max="5905" width="8.33203125" style="40" customWidth="1"/>
    <col min="5906" max="5906" width="10.6640625" style="40" customWidth="1"/>
    <col min="5907" max="5907" width="10" style="40" customWidth="1"/>
    <col min="5908" max="5908" width="9.6640625" style="40" customWidth="1"/>
    <col min="5909" max="5909" width="8.86328125" style="40"/>
    <col min="5910" max="5910" width="9.53125" style="40" customWidth="1"/>
    <col min="5911" max="5911" width="8.86328125" style="40"/>
    <col min="5912" max="5912" width="10.796875" style="40" customWidth="1"/>
    <col min="5913" max="5913" width="12.33203125" style="40" customWidth="1"/>
    <col min="5914" max="6144" width="8.86328125" style="40"/>
    <col min="6145" max="6145" width="6.1328125" style="40" customWidth="1"/>
    <col min="6146" max="6146" width="24" style="40" customWidth="1"/>
    <col min="6147" max="6147" width="11.1328125" style="40" customWidth="1"/>
    <col min="6148" max="6148" width="8.796875" style="40" customWidth="1"/>
    <col min="6149" max="6149" width="10.796875" style="40" customWidth="1"/>
    <col min="6150" max="6150" width="8.46484375" style="40" customWidth="1"/>
    <col min="6151" max="6151" width="12.1328125" style="40" bestFit="1" customWidth="1"/>
    <col min="6152" max="6152" width="12.19921875" style="40" customWidth="1"/>
    <col min="6153" max="6153" width="10.796875" style="40" customWidth="1"/>
    <col min="6154" max="6156" width="0" style="40" hidden="1" customWidth="1"/>
    <col min="6157" max="6157" width="11.33203125" style="40" customWidth="1"/>
    <col min="6158" max="6158" width="10" style="40" customWidth="1"/>
    <col min="6159" max="6159" width="9.33203125" style="40" customWidth="1"/>
    <col min="6160" max="6160" width="10.6640625" style="40" customWidth="1"/>
    <col min="6161" max="6161" width="8.33203125" style="40" customWidth="1"/>
    <col min="6162" max="6162" width="10.6640625" style="40" customWidth="1"/>
    <col min="6163" max="6163" width="10" style="40" customWidth="1"/>
    <col min="6164" max="6164" width="9.6640625" style="40" customWidth="1"/>
    <col min="6165" max="6165" width="8.86328125" style="40"/>
    <col min="6166" max="6166" width="9.53125" style="40" customWidth="1"/>
    <col min="6167" max="6167" width="8.86328125" style="40"/>
    <col min="6168" max="6168" width="10.796875" style="40" customWidth="1"/>
    <col min="6169" max="6169" width="12.33203125" style="40" customWidth="1"/>
    <col min="6170" max="6400" width="8.86328125" style="40"/>
    <col min="6401" max="6401" width="6.1328125" style="40" customWidth="1"/>
    <col min="6402" max="6402" width="24" style="40" customWidth="1"/>
    <col min="6403" max="6403" width="11.1328125" style="40" customWidth="1"/>
    <col min="6404" max="6404" width="8.796875" style="40" customWidth="1"/>
    <col min="6405" max="6405" width="10.796875" style="40" customWidth="1"/>
    <col min="6406" max="6406" width="8.46484375" style="40" customWidth="1"/>
    <col min="6407" max="6407" width="12.1328125" style="40" bestFit="1" customWidth="1"/>
    <col min="6408" max="6408" width="12.19921875" style="40" customWidth="1"/>
    <col min="6409" max="6409" width="10.796875" style="40" customWidth="1"/>
    <col min="6410" max="6412" width="0" style="40" hidden="1" customWidth="1"/>
    <col min="6413" max="6413" width="11.33203125" style="40" customWidth="1"/>
    <col min="6414" max="6414" width="10" style="40" customWidth="1"/>
    <col min="6415" max="6415" width="9.33203125" style="40" customWidth="1"/>
    <col min="6416" max="6416" width="10.6640625" style="40" customWidth="1"/>
    <col min="6417" max="6417" width="8.33203125" style="40" customWidth="1"/>
    <col min="6418" max="6418" width="10.6640625" style="40" customWidth="1"/>
    <col min="6419" max="6419" width="10" style="40" customWidth="1"/>
    <col min="6420" max="6420" width="9.6640625" style="40" customWidth="1"/>
    <col min="6421" max="6421" width="8.86328125" style="40"/>
    <col min="6422" max="6422" width="9.53125" style="40" customWidth="1"/>
    <col min="6423" max="6423" width="8.86328125" style="40"/>
    <col min="6424" max="6424" width="10.796875" style="40" customWidth="1"/>
    <col min="6425" max="6425" width="12.33203125" style="40" customWidth="1"/>
    <col min="6426" max="6656" width="8.86328125" style="40"/>
    <col min="6657" max="6657" width="6.1328125" style="40" customWidth="1"/>
    <col min="6658" max="6658" width="24" style="40" customWidth="1"/>
    <col min="6659" max="6659" width="11.1328125" style="40" customWidth="1"/>
    <col min="6660" max="6660" width="8.796875" style="40" customWidth="1"/>
    <col min="6661" max="6661" width="10.796875" style="40" customWidth="1"/>
    <col min="6662" max="6662" width="8.46484375" style="40" customWidth="1"/>
    <col min="6663" max="6663" width="12.1328125" style="40" bestFit="1" customWidth="1"/>
    <col min="6664" max="6664" width="12.19921875" style="40" customWidth="1"/>
    <col min="6665" max="6665" width="10.796875" style="40" customWidth="1"/>
    <col min="6666" max="6668" width="0" style="40" hidden="1" customWidth="1"/>
    <col min="6669" max="6669" width="11.33203125" style="40" customWidth="1"/>
    <col min="6670" max="6670" width="10" style="40" customWidth="1"/>
    <col min="6671" max="6671" width="9.33203125" style="40" customWidth="1"/>
    <col min="6672" max="6672" width="10.6640625" style="40" customWidth="1"/>
    <col min="6673" max="6673" width="8.33203125" style="40" customWidth="1"/>
    <col min="6674" max="6674" width="10.6640625" style="40" customWidth="1"/>
    <col min="6675" max="6675" width="10" style="40" customWidth="1"/>
    <col min="6676" max="6676" width="9.6640625" style="40" customWidth="1"/>
    <col min="6677" max="6677" width="8.86328125" style="40"/>
    <col min="6678" max="6678" width="9.53125" style="40" customWidth="1"/>
    <col min="6679" max="6679" width="8.86328125" style="40"/>
    <col min="6680" max="6680" width="10.796875" style="40" customWidth="1"/>
    <col min="6681" max="6681" width="12.33203125" style="40" customWidth="1"/>
    <col min="6682" max="6912" width="8.86328125" style="40"/>
    <col min="6913" max="6913" width="6.1328125" style="40" customWidth="1"/>
    <col min="6914" max="6914" width="24" style="40" customWidth="1"/>
    <col min="6915" max="6915" width="11.1328125" style="40" customWidth="1"/>
    <col min="6916" max="6916" width="8.796875" style="40" customWidth="1"/>
    <col min="6917" max="6917" width="10.796875" style="40" customWidth="1"/>
    <col min="6918" max="6918" width="8.46484375" style="40" customWidth="1"/>
    <col min="6919" max="6919" width="12.1328125" style="40" bestFit="1" customWidth="1"/>
    <col min="6920" max="6920" width="12.19921875" style="40" customWidth="1"/>
    <col min="6921" max="6921" width="10.796875" style="40" customWidth="1"/>
    <col min="6922" max="6924" width="0" style="40" hidden="1" customWidth="1"/>
    <col min="6925" max="6925" width="11.33203125" style="40" customWidth="1"/>
    <col min="6926" max="6926" width="10" style="40" customWidth="1"/>
    <col min="6927" max="6927" width="9.33203125" style="40" customWidth="1"/>
    <col min="6928" max="6928" width="10.6640625" style="40" customWidth="1"/>
    <col min="6929" max="6929" width="8.33203125" style="40" customWidth="1"/>
    <col min="6930" max="6930" width="10.6640625" style="40" customWidth="1"/>
    <col min="6931" max="6931" width="10" style="40" customWidth="1"/>
    <col min="6932" max="6932" width="9.6640625" style="40" customWidth="1"/>
    <col min="6933" max="6933" width="8.86328125" style="40"/>
    <col min="6934" max="6934" width="9.53125" style="40" customWidth="1"/>
    <col min="6935" max="6935" width="8.86328125" style="40"/>
    <col min="6936" max="6936" width="10.796875" style="40" customWidth="1"/>
    <col min="6937" max="6937" width="12.33203125" style="40" customWidth="1"/>
    <col min="6938" max="7168" width="8.86328125" style="40"/>
    <col min="7169" max="7169" width="6.1328125" style="40" customWidth="1"/>
    <col min="7170" max="7170" width="24" style="40" customWidth="1"/>
    <col min="7171" max="7171" width="11.1328125" style="40" customWidth="1"/>
    <col min="7172" max="7172" width="8.796875" style="40" customWidth="1"/>
    <col min="7173" max="7173" width="10.796875" style="40" customWidth="1"/>
    <col min="7174" max="7174" width="8.46484375" style="40" customWidth="1"/>
    <col min="7175" max="7175" width="12.1328125" style="40" bestFit="1" customWidth="1"/>
    <col min="7176" max="7176" width="12.19921875" style="40" customWidth="1"/>
    <col min="7177" max="7177" width="10.796875" style="40" customWidth="1"/>
    <col min="7178" max="7180" width="0" style="40" hidden="1" customWidth="1"/>
    <col min="7181" max="7181" width="11.33203125" style="40" customWidth="1"/>
    <col min="7182" max="7182" width="10" style="40" customWidth="1"/>
    <col min="7183" max="7183" width="9.33203125" style="40" customWidth="1"/>
    <col min="7184" max="7184" width="10.6640625" style="40" customWidth="1"/>
    <col min="7185" max="7185" width="8.33203125" style="40" customWidth="1"/>
    <col min="7186" max="7186" width="10.6640625" style="40" customWidth="1"/>
    <col min="7187" max="7187" width="10" style="40" customWidth="1"/>
    <col min="7188" max="7188" width="9.6640625" style="40" customWidth="1"/>
    <col min="7189" max="7189" width="8.86328125" style="40"/>
    <col min="7190" max="7190" width="9.53125" style="40" customWidth="1"/>
    <col min="7191" max="7191" width="8.86328125" style="40"/>
    <col min="7192" max="7192" width="10.796875" style="40" customWidth="1"/>
    <col min="7193" max="7193" width="12.33203125" style="40" customWidth="1"/>
    <col min="7194" max="7424" width="8.86328125" style="40"/>
    <col min="7425" max="7425" width="6.1328125" style="40" customWidth="1"/>
    <col min="7426" max="7426" width="24" style="40" customWidth="1"/>
    <col min="7427" max="7427" width="11.1328125" style="40" customWidth="1"/>
    <col min="7428" max="7428" width="8.796875" style="40" customWidth="1"/>
    <col min="7429" max="7429" width="10.796875" style="40" customWidth="1"/>
    <col min="7430" max="7430" width="8.46484375" style="40" customWidth="1"/>
    <col min="7431" max="7431" width="12.1328125" style="40" bestFit="1" customWidth="1"/>
    <col min="7432" max="7432" width="12.19921875" style="40" customWidth="1"/>
    <col min="7433" max="7433" width="10.796875" style="40" customWidth="1"/>
    <col min="7434" max="7436" width="0" style="40" hidden="1" customWidth="1"/>
    <col min="7437" max="7437" width="11.33203125" style="40" customWidth="1"/>
    <col min="7438" max="7438" width="10" style="40" customWidth="1"/>
    <col min="7439" max="7439" width="9.33203125" style="40" customWidth="1"/>
    <col min="7440" max="7440" width="10.6640625" style="40" customWidth="1"/>
    <col min="7441" max="7441" width="8.33203125" style="40" customWidth="1"/>
    <col min="7442" max="7442" width="10.6640625" style="40" customWidth="1"/>
    <col min="7443" max="7443" width="10" style="40" customWidth="1"/>
    <col min="7444" max="7444" width="9.6640625" style="40" customWidth="1"/>
    <col min="7445" max="7445" width="8.86328125" style="40"/>
    <col min="7446" max="7446" width="9.53125" style="40" customWidth="1"/>
    <col min="7447" max="7447" width="8.86328125" style="40"/>
    <col min="7448" max="7448" width="10.796875" style="40" customWidth="1"/>
    <col min="7449" max="7449" width="12.33203125" style="40" customWidth="1"/>
    <col min="7450" max="7680" width="8.86328125" style="40"/>
    <col min="7681" max="7681" width="6.1328125" style="40" customWidth="1"/>
    <col min="7682" max="7682" width="24" style="40" customWidth="1"/>
    <col min="7683" max="7683" width="11.1328125" style="40" customWidth="1"/>
    <col min="7684" max="7684" width="8.796875" style="40" customWidth="1"/>
    <col min="7685" max="7685" width="10.796875" style="40" customWidth="1"/>
    <col min="7686" max="7686" width="8.46484375" style="40" customWidth="1"/>
    <col min="7687" max="7687" width="12.1328125" style="40" bestFit="1" customWidth="1"/>
    <col min="7688" max="7688" width="12.19921875" style="40" customWidth="1"/>
    <col min="7689" max="7689" width="10.796875" style="40" customWidth="1"/>
    <col min="7690" max="7692" width="0" style="40" hidden="1" customWidth="1"/>
    <col min="7693" max="7693" width="11.33203125" style="40" customWidth="1"/>
    <col min="7694" max="7694" width="10" style="40" customWidth="1"/>
    <col min="7695" max="7695" width="9.33203125" style="40" customWidth="1"/>
    <col min="7696" max="7696" width="10.6640625" style="40" customWidth="1"/>
    <col min="7697" max="7697" width="8.33203125" style="40" customWidth="1"/>
    <col min="7698" max="7698" width="10.6640625" style="40" customWidth="1"/>
    <col min="7699" max="7699" width="10" style="40" customWidth="1"/>
    <col min="7700" max="7700" width="9.6640625" style="40" customWidth="1"/>
    <col min="7701" max="7701" width="8.86328125" style="40"/>
    <col min="7702" max="7702" width="9.53125" style="40" customWidth="1"/>
    <col min="7703" max="7703" width="8.86328125" style="40"/>
    <col min="7704" max="7704" width="10.796875" style="40" customWidth="1"/>
    <col min="7705" max="7705" width="12.33203125" style="40" customWidth="1"/>
    <col min="7706" max="7936" width="8.86328125" style="40"/>
    <col min="7937" max="7937" width="6.1328125" style="40" customWidth="1"/>
    <col min="7938" max="7938" width="24" style="40" customWidth="1"/>
    <col min="7939" max="7939" width="11.1328125" style="40" customWidth="1"/>
    <col min="7940" max="7940" width="8.796875" style="40" customWidth="1"/>
    <col min="7941" max="7941" width="10.796875" style="40" customWidth="1"/>
    <col min="7942" max="7942" width="8.46484375" style="40" customWidth="1"/>
    <col min="7943" max="7943" width="12.1328125" style="40" bestFit="1" customWidth="1"/>
    <col min="7944" max="7944" width="12.19921875" style="40" customWidth="1"/>
    <col min="7945" max="7945" width="10.796875" style="40" customWidth="1"/>
    <col min="7946" max="7948" width="0" style="40" hidden="1" customWidth="1"/>
    <col min="7949" max="7949" width="11.33203125" style="40" customWidth="1"/>
    <col min="7950" max="7950" width="10" style="40" customWidth="1"/>
    <col min="7951" max="7951" width="9.33203125" style="40" customWidth="1"/>
    <col min="7952" max="7952" width="10.6640625" style="40" customWidth="1"/>
    <col min="7953" max="7953" width="8.33203125" style="40" customWidth="1"/>
    <col min="7954" max="7954" width="10.6640625" style="40" customWidth="1"/>
    <col min="7955" max="7955" width="10" style="40" customWidth="1"/>
    <col min="7956" max="7956" width="9.6640625" style="40" customWidth="1"/>
    <col min="7957" max="7957" width="8.86328125" style="40"/>
    <col min="7958" max="7958" width="9.53125" style="40" customWidth="1"/>
    <col min="7959" max="7959" width="8.86328125" style="40"/>
    <col min="7960" max="7960" width="10.796875" style="40" customWidth="1"/>
    <col min="7961" max="7961" width="12.33203125" style="40" customWidth="1"/>
    <col min="7962" max="8192" width="8.86328125" style="40"/>
    <col min="8193" max="8193" width="6.1328125" style="40" customWidth="1"/>
    <col min="8194" max="8194" width="24" style="40" customWidth="1"/>
    <col min="8195" max="8195" width="11.1328125" style="40" customWidth="1"/>
    <col min="8196" max="8196" width="8.796875" style="40" customWidth="1"/>
    <col min="8197" max="8197" width="10.796875" style="40" customWidth="1"/>
    <col min="8198" max="8198" width="8.46484375" style="40" customWidth="1"/>
    <col min="8199" max="8199" width="12.1328125" style="40" bestFit="1" customWidth="1"/>
    <col min="8200" max="8200" width="12.19921875" style="40" customWidth="1"/>
    <col min="8201" max="8201" width="10.796875" style="40" customWidth="1"/>
    <col min="8202" max="8204" width="0" style="40" hidden="1" customWidth="1"/>
    <col min="8205" max="8205" width="11.33203125" style="40" customWidth="1"/>
    <col min="8206" max="8206" width="10" style="40" customWidth="1"/>
    <col min="8207" max="8207" width="9.33203125" style="40" customWidth="1"/>
    <col min="8208" max="8208" width="10.6640625" style="40" customWidth="1"/>
    <col min="8209" max="8209" width="8.33203125" style="40" customWidth="1"/>
    <col min="8210" max="8210" width="10.6640625" style="40" customWidth="1"/>
    <col min="8211" max="8211" width="10" style="40" customWidth="1"/>
    <col min="8212" max="8212" width="9.6640625" style="40" customWidth="1"/>
    <col min="8213" max="8213" width="8.86328125" style="40"/>
    <col min="8214" max="8214" width="9.53125" style="40" customWidth="1"/>
    <col min="8215" max="8215" width="8.86328125" style="40"/>
    <col min="8216" max="8216" width="10.796875" style="40" customWidth="1"/>
    <col min="8217" max="8217" width="12.33203125" style="40" customWidth="1"/>
    <col min="8218" max="8448" width="8.86328125" style="40"/>
    <col min="8449" max="8449" width="6.1328125" style="40" customWidth="1"/>
    <col min="8450" max="8450" width="24" style="40" customWidth="1"/>
    <col min="8451" max="8451" width="11.1328125" style="40" customWidth="1"/>
    <col min="8452" max="8452" width="8.796875" style="40" customWidth="1"/>
    <col min="8453" max="8453" width="10.796875" style="40" customWidth="1"/>
    <col min="8454" max="8454" width="8.46484375" style="40" customWidth="1"/>
    <col min="8455" max="8455" width="12.1328125" style="40" bestFit="1" customWidth="1"/>
    <col min="8456" max="8456" width="12.19921875" style="40" customWidth="1"/>
    <col min="8457" max="8457" width="10.796875" style="40" customWidth="1"/>
    <col min="8458" max="8460" width="0" style="40" hidden="1" customWidth="1"/>
    <col min="8461" max="8461" width="11.33203125" style="40" customWidth="1"/>
    <col min="8462" max="8462" width="10" style="40" customWidth="1"/>
    <col min="8463" max="8463" width="9.33203125" style="40" customWidth="1"/>
    <col min="8464" max="8464" width="10.6640625" style="40" customWidth="1"/>
    <col min="8465" max="8465" width="8.33203125" style="40" customWidth="1"/>
    <col min="8466" max="8466" width="10.6640625" style="40" customWidth="1"/>
    <col min="8467" max="8467" width="10" style="40" customWidth="1"/>
    <col min="8468" max="8468" width="9.6640625" style="40" customWidth="1"/>
    <col min="8469" max="8469" width="8.86328125" style="40"/>
    <col min="8470" max="8470" width="9.53125" style="40" customWidth="1"/>
    <col min="8471" max="8471" width="8.86328125" style="40"/>
    <col min="8472" max="8472" width="10.796875" style="40" customWidth="1"/>
    <col min="8473" max="8473" width="12.33203125" style="40" customWidth="1"/>
    <col min="8474" max="8704" width="8.86328125" style="40"/>
    <col min="8705" max="8705" width="6.1328125" style="40" customWidth="1"/>
    <col min="8706" max="8706" width="24" style="40" customWidth="1"/>
    <col min="8707" max="8707" width="11.1328125" style="40" customWidth="1"/>
    <col min="8708" max="8708" width="8.796875" style="40" customWidth="1"/>
    <col min="8709" max="8709" width="10.796875" style="40" customWidth="1"/>
    <col min="8710" max="8710" width="8.46484375" style="40" customWidth="1"/>
    <col min="8711" max="8711" width="12.1328125" style="40" bestFit="1" customWidth="1"/>
    <col min="8712" max="8712" width="12.19921875" style="40" customWidth="1"/>
    <col min="8713" max="8713" width="10.796875" style="40" customWidth="1"/>
    <col min="8714" max="8716" width="0" style="40" hidden="1" customWidth="1"/>
    <col min="8717" max="8717" width="11.33203125" style="40" customWidth="1"/>
    <col min="8718" max="8718" width="10" style="40" customWidth="1"/>
    <col min="8719" max="8719" width="9.33203125" style="40" customWidth="1"/>
    <col min="8720" max="8720" width="10.6640625" style="40" customWidth="1"/>
    <col min="8721" max="8721" width="8.33203125" style="40" customWidth="1"/>
    <col min="8722" max="8722" width="10.6640625" style="40" customWidth="1"/>
    <col min="8723" max="8723" width="10" style="40" customWidth="1"/>
    <col min="8724" max="8724" width="9.6640625" style="40" customWidth="1"/>
    <col min="8725" max="8725" width="8.86328125" style="40"/>
    <col min="8726" max="8726" width="9.53125" style="40" customWidth="1"/>
    <col min="8727" max="8727" width="8.86328125" style="40"/>
    <col min="8728" max="8728" width="10.796875" style="40" customWidth="1"/>
    <col min="8729" max="8729" width="12.33203125" style="40" customWidth="1"/>
    <col min="8730" max="8960" width="8.86328125" style="40"/>
    <col min="8961" max="8961" width="6.1328125" style="40" customWidth="1"/>
    <col min="8962" max="8962" width="24" style="40" customWidth="1"/>
    <col min="8963" max="8963" width="11.1328125" style="40" customWidth="1"/>
    <col min="8964" max="8964" width="8.796875" style="40" customWidth="1"/>
    <col min="8965" max="8965" width="10.796875" style="40" customWidth="1"/>
    <col min="8966" max="8966" width="8.46484375" style="40" customWidth="1"/>
    <col min="8967" max="8967" width="12.1328125" style="40" bestFit="1" customWidth="1"/>
    <col min="8968" max="8968" width="12.19921875" style="40" customWidth="1"/>
    <col min="8969" max="8969" width="10.796875" style="40" customWidth="1"/>
    <col min="8970" max="8972" width="0" style="40" hidden="1" customWidth="1"/>
    <col min="8973" max="8973" width="11.33203125" style="40" customWidth="1"/>
    <col min="8974" max="8974" width="10" style="40" customWidth="1"/>
    <col min="8975" max="8975" width="9.33203125" style="40" customWidth="1"/>
    <col min="8976" max="8976" width="10.6640625" style="40" customWidth="1"/>
    <col min="8977" max="8977" width="8.33203125" style="40" customWidth="1"/>
    <col min="8978" max="8978" width="10.6640625" style="40" customWidth="1"/>
    <col min="8979" max="8979" width="10" style="40" customWidth="1"/>
    <col min="8980" max="8980" width="9.6640625" style="40" customWidth="1"/>
    <col min="8981" max="8981" width="8.86328125" style="40"/>
    <col min="8982" max="8982" width="9.53125" style="40" customWidth="1"/>
    <col min="8983" max="8983" width="8.86328125" style="40"/>
    <col min="8984" max="8984" width="10.796875" style="40" customWidth="1"/>
    <col min="8985" max="8985" width="12.33203125" style="40" customWidth="1"/>
    <col min="8986" max="9216" width="8.86328125" style="40"/>
    <col min="9217" max="9217" width="6.1328125" style="40" customWidth="1"/>
    <col min="9218" max="9218" width="24" style="40" customWidth="1"/>
    <col min="9219" max="9219" width="11.1328125" style="40" customWidth="1"/>
    <col min="9220" max="9220" width="8.796875" style="40" customWidth="1"/>
    <col min="9221" max="9221" width="10.796875" style="40" customWidth="1"/>
    <col min="9222" max="9222" width="8.46484375" style="40" customWidth="1"/>
    <col min="9223" max="9223" width="12.1328125" style="40" bestFit="1" customWidth="1"/>
    <col min="9224" max="9224" width="12.19921875" style="40" customWidth="1"/>
    <col min="9225" max="9225" width="10.796875" style="40" customWidth="1"/>
    <col min="9226" max="9228" width="0" style="40" hidden="1" customWidth="1"/>
    <col min="9229" max="9229" width="11.33203125" style="40" customWidth="1"/>
    <col min="9230" max="9230" width="10" style="40" customWidth="1"/>
    <col min="9231" max="9231" width="9.33203125" style="40" customWidth="1"/>
    <col min="9232" max="9232" width="10.6640625" style="40" customWidth="1"/>
    <col min="9233" max="9233" width="8.33203125" style="40" customWidth="1"/>
    <col min="9234" max="9234" width="10.6640625" style="40" customWidth="1"/>
    <col min="9235" max="9235" width="10" style="40" customWidth="1"/>
    <col min="9236" max="9236" width="9.6640625" style="40" customWidth="1"/>
    <col min="9237" max="9237" width="8.86328125" style="40"/>
    <col min="9238" max="9238" width="9.53125" style="40" customWidth="1"/>
    <col min="9239" max="9239" width="8.86328125" style="40"/>
    <col min="9240" max="9240" width="10.796875" style="40" customWidth="1"/>
    <col min="9241" max="9241" width="12.33203125" style="40" customWidth="1"/>
    <col min="9242" max="9472" width="8.86328125" style="40"/>
    <col min="9473" max="9473" width="6.1328125" style="40" customWidth="1"/>
    <col min="9474" max="9474" width="24" style="40" customWidth="1"/>
    <col min="9475" max="9475" width="11.1328125" style="40" customWidth="1"/>
    <col min="9476" max="9476" width="8.796875" style="40" customWidth="1"/>
    <col min="9477" max="9477" width="10.796875" style="40" customWidth="1"/>
    <col min="9478" max="9478" width="8.46484375" style="40" customWidth="1"/>
    <col min="9479" max="9479" width="12.1328125" style="40" bestFit="1" customWidth="1"/>
    <col min="9480" max="9480" width="12.19921875" style="40" customWidth="1"/>
    <col min="9481" max="9481" width="10.796875" style="40" customWidth="1"/>
    <col min="9482" max="9484" width="0" style="40" hidden="1" customWidth="1"/>
    <col min="9485" max="9485" width="11.33203125" style="40" customWidth="1"/>
    <col min="9486" max="9486" width="10" style="40" customWidth="1"/>
    <col min="9487" max="9487" width="9.33203125" style="40" customWidth="1"/>
    <col min="9488" max="9488" width="10.6640625" style="40" customWidth="1"/>
    <col min="9489" max="9489" width="8.33203125" style="40" customWidth="1"/>
    <col min="9490" max="9490" width="10.6640625" style="40" customWidth="1"/>
    <col min="9491" max="9491" width="10" style="40" customWidth="1"/>
    <col min="9492" max="9492" width="9.6640625" style="40" customWidth="1"/>
    <col min="9493" max="9493" width="8.86328125" style="40"/>
    <col min="9494" max="9494" width="9.53125" style="40" customWidth="1"/>
    <col min="9495" max="9495" width="8.86328125" style="40"/>
    <col min="9496" max="9496" width="10.796875" style="40" customWidth="1"/>
    <col min="9497" max="9497" width="12.33203125" style="40" customWidth="1"/>
    <col min="9498" max="9728" width="8.86328125" style="40"/>
    <col min="9729" max="9729" width="6.1328125" style="40" customWidth="1"/>
    <col min="9730" max="9730" width="24" style="40" customWidth="1"/>
    <col min="9731" max="9731" width="11.1328125" style="40" customWidth="1"/>
    <col min="9732" max="9732" width="8.796875" style="40" customWidth="1"/>
    <col min="9733" max="9733" width="10.796875" style="40" customWidth="1"/>
    <col min="9734" max="9734" width="8.46484375" style="40" customWidth="1"/>
    <col min="9735" max="9735" width="12.1328125" style="40" bestFit="1" customWidth="1"/>
    <col min="9736" max="9736" width="12.19921875" style="40" customWidth="1"/>
    <col min="9737" max="9737" width="10.796875" style="40" customWidth="1"/>
    <col min="9738" max="9740" width="0" style="40" hidden="1" customWidth="1"/>
    <col min="9741" max="9741" width="11.33203125" style="40" customWidth="1"/>
    <col min="9742" max="9742" width="10" style="40" customWidth="1"/>
    <col min="9743" max="9743" width="9.33203125" style="40" customWidth="1"/>
    <col min="9744" max="9744" width="10.6640625" style="40" customWidth="1"/>
    <col min="9745" max="9745" width="8.33203125" style="40" customWidth="1"/>
    <col min="9746" max="9746" width="10.6640625" style="40" customWidth="1"/>
    <col min="9747" max="9747" width="10" style="40" customWidth="1"/>
    <col min="9748" max="9748" width="9.6640625" style="40" customWidth="1"/>
    <col min="9749" max="9749" width="8.86328125" style="40"/>
    <col min="9750" max="9750" width="9.53125" style="40" customWidth="1"/>
    <col min="9751" max="9751" width="8.86328125" style="40"/>
    <col min="9752" max="9752" width="10.796875" style="40" customWidth="1"/>
    <col min="9753" max="9753" width="12.33203125" style="40" customWidth="1"/>
    <col min="9754" max="9984" width="8.86328125" style="40"/>
    <col min="9985" max="9985" width="6.1328125" style="40" customWidth="1"/>
    <col min="9986" max="9986" width="24" style="40" customWidth="1"/>
    <col min="9987" max="9987" width="11.1328125" style="40" customWidth="1"/>
    <col min="9988" max="9988" width="8.796875" style="40" customWidth="1"/>
    <col min="9989" max="9989" width="10.796875" style="40" customWidth="1"/>
    <col min="9990" max="9990" width="8.46484375" style="40" customWidth="1"/>
    <col min="9991" max="9991" width="12.1328125" style="40" bestFit="1" customWidth="1"/>
    <col min="9992" max="9992" width="12.19921875" style="40" customWidth="1"/>
    <col min="9993" max="9993" width="10.796875" style="40" customWidth="1"/>
    <col min="9994" max="9996" width="0" style="40" hidden="1" customWidth="1"/>
    <col min="9997" max="9997" width="11.33203125" style="40" customWidth="1"/>
    <col min="9998" max="9998" width="10" style="40" customWidth="1"/>
    <col min="9999" max="9999" width="9.33203125" style="40" customWidth="1"/>
    <col min="10000" max="10000" width="10.6640625" style="40" customWidth="1"/>
    <col min="10001" max="10001" width="8.33203125" style="40" customWidth="1"/>
    <col min="10002" max="10002" width="10.6640625" style="40" customWidth="1"/>
    <col min="10003" max="10003" width="10" style="40" customWidth="1"/>
    <col min="10004" max="10004" width="9.6640625" style="40" customWidth="1"/>
    <col min="10005" max="10005" width="8.86328125" style="40"/>
    <col min="10006" max="10006" width="9.53125" style="40" customWidth="1"/>
    <col min="10007" max="10007" width="8.86328125" style="40"/>
    <col min="10008" max="10008" width="10.796875" style="40" customWidth="1"/>
    <col min="10009" max="10009" width="12.33203125" style="40" customWidth="1"/>
    <col min="10010" max="10240" width="8.86328125" style="40"/>
    <col min="10241" max="10241" width="6.1328125" style="40" customWidth="1"/>
    <col min="10242" max="10242" width="24" style="40" customWidth="1"/>
    <col min="10243" max="10243" width="11.1328125" style="40" customWidth="1"/>
    <col min="10244" max="10244" width="8.796875" style="40" customWidth="1"/>
    <col min="10245" max="10245" width="10.796875" style="40" customWidth="1"/>
    <col min="10246" max="10246" width="8.46484375" style="40" customWidth="1"/>
    <col min="10247" max="10247" width="12.1328125" style="40" bestFit="1" customWidth="1"/>
    <col min="10248" max="10248" width="12.19921875" style="40" customWidth="1"/>
    <col min="10249" max="10249" width="10.796875" style="40" customWidth="1"/>
    <col min="10250" max="10252" width="0" style="40" hidden="1" customWidth="1"/>
    <col min="10253" max="10253" width="11.33203125" style="40" customWidth="1"/>
    <col min="10254" max="10254" width="10" style="40" customWidth="1"/>
    <col min="10255" max="10255" width="9.33203125" style="40" customWidth="1"/>
    <col min="10256" max="10256" width="10.6640625" style="40" customWidth="1"/>
    <col min="10257" max="10257" width="8.33203125" style="40" customWidth="1"/>
    <col min="10258" max="10258" width="10.6640625" style="40" customWidth="1"/>
    <col min="10259" max="10259" width="10" style="40" customWidth="1"/>
    <col min="10260" max="10260" width="9.6640625" style="40" customWidth="1"/>
    <col min="10261" max="10261" width="8.86328125" style="40"/>
    <col min="10262" max="10262" width="9.53125" style="40" customWidth="1"/>
    <col min="10263" max="10263" width="8.86328125" style="40"/>
    <col min="10264" max="10264" width="10.796875" style="40" customWidth="1"/>
    <col min="10265" max="10265" width="12.33203125" style="40" customWidth="1"/>
    <col min="10266" max="10496" width="8.86328125" style="40"/>
    <col min="10497" max="10497" width="6.1328125" style="40" customWidth="1"/>
    <col min="10498" max="10498" width="24" style="40" customWidth="1"/>
    <col min="10499" max="10499" width="11.1328125" style="40" customWidth="1"/>
    <col min="10500" max="10500" width="8.796875" style="40" customWidth="1"/>
    <col min="10501" max="10501" width="10.796875" style="40" customWidth="1"/>
    <col min="10502" max="10502" width="8.46484375" style="40" customWidth="1"/>
    <col min="10503" max="10503" width="12.1328125" style="40" bestFit="1" customWidth="1"/>
    <col min="10504" max="10504" width="12.19921875" style="40" customWidth="1"/>
    <col min="10505" max="10505" width="10.796875" style="40" customWidth="1"/>
    <col min="10506" max="10508" width="0" style="40" hidden="1" customWidth="1"/>
    <col min="10509" max="10509" width="11.33203125" style="40" customWidth="1"/>
    <col min="10510" max="10510" width="10" style="40" customWidth="1"/>
    <col min="10511" max="10511" width="9.33203125" style="40" customWidth="1"/>
    <col min="10512" max="10512" width="10.6640625" style="40" customWidth="1"/>
    <col min="10513" max="10513" width="8.33203125" style="40" customWidth="1"/>
    <col min="10514" max="10514" width="10.6640625" style="40" customWidth="1"/>
    <col min="10515" max="10515" width="10" style="40" customWidth="1"/>
    <col min="10516" max="10516" width="9.6640625" style="40" customWidth="1"/>
    <col min="10517" max="10517" width="8.86328125" style="40"/>
    <col min="10518" max="10518" width="9.53125" style="40" customWidth="1"/>
    <col min="10519" max="10519" width="8.86328125" style="40"/>
    <col min="10520" max="10520" width="10.796875" style="40" customWidth="1"/>
    <col min="10521" max="10521" width="12.33203125" style="40" customWidth="1"/>
    <col min="10522" max="10752" width="8.86328125" style="40"/>
    <col min="10753" max="10753" width="6.1328125" style="40" customWidth="1"/>
    <col min="10754" max="10754" width="24" style="40" customWidth="1"/>
    <col min="10755" max="10755" width="11.1328125" style="40" customWidth="1"/>
    <col min="10756" max="10756" width="8.796875" style="40" customWidth="1"/>
    <col min="10757" max="10757" width="10.796875" style="40" customWidth="1"/>
    <col min="10758" max="10758" width="8.46484375" style="40" customWidth="1"/>
    <col min="10759" max="10759" width="12.1328125" style="40" bestFit="1" customWidth="1"/>
    <col min="10760" max="10760" width="12.19921875" style="40" customWidth="1"/>
    <col min="10761" max="10761" width="10.796875" style="40" customWidth="1"/>
    <col min="10762" max="10764" width="0" style="40" hidden="1" customWidth="1"/>
    <col min="10765" max="10765" width="11.33203125" style="40" customWidth="1"/>
    <col min="10766" max="10766" width="10" style="40" customWidth="1"/>
    <col min="10767" max="10767" width="9.33203125" style="40" customWidth="1"/>
    <col min="10768" max="10768" width="10.6640625" style="40" customWidth="1"/>
    <col min="10769" max="10769" width="8.33203125" style="40" customWidth="1"/>
    <col min="10770" max="10770" width="10.6640625" style="40" customWidth="1"/>
    <col min="10771" max="10771" width="10" style="40" customWidth="1"/>
    <col min="10772" max="10772" width="9.6640625" style="40" customWidth="1"/>
    <col min="10773" max="10773" width="8.86328125" style="40"/>
    <col min="10774" max="10774" width="9.53125" style="40" customWidth="1"/>
    <col min="10775" max="10775" width="8.86328125" style="40"/>
    <col min="10776" max="10776" width="10.796875" style="40" customWidth="1"/>
    <col min="10777" max="10777" width="12.33203125" style="40" customWidth="1"/>
    <col min="10778" max="11008" width="8.86328125" style="40"/>
    <col min="11009" max="11009" width="6.1328125" style="40" customWidth="1"/>
    <col min="11010" max="11010" width="24" style="40" customWidth="1"/>
    <col min="11011" max="11011" width="11.1328125" style="40" customWidth="1"/>
    <col min="11012" max="11012" width="8.796875" style="40" customWidth="1"/>
    <col min="11013" max="11013" width="10.796875" style="40" customWidth="1"/>
    <col min="11014" max="11014" width="8.46484375" style="40" customWidth="1"/>
    <col min="11015" max="11015" width="12.1328125" style="40" bestFit="1" customWidth="1"/>
    <col min="11016" max="11016" width="12.19921875" style="40" customWidth="1"/>
    <col min="11017" max="11017" width="10.796875" style="40" customWidth="1"/>
    <col min="11018" max="11020" width="0" style="40" hidden="1" customWidth="1"/>
    <col min="11021" max="11021" width="11.33203125" style="40" customWidth="1"/>
    <col min="11022" max="11022" width="10" style="40" customWidth="1"/>
    <col min="11023" max="11023" width="9.33203125" style="40" customWidth="1"/>
    <col min="11024" max="11024" width="10.6640625" style="40" customWidth="1"/>
    <col min="11025" max="11025" width="8.33203125" style="40" customWidth="1"/>
    <col min="11026" max="11026" width="10.6640625" style="40" customWidth="1"/>
    <col min="11027" max="11027" width="10" style="40" customWidth="1"/>
    <col min="11028" max="11028" width="9.6640625" style="40" customWidth="1"/>
    <col min="11029" max="11029" width="8.86328125" style="40"/>
    <col min="11030" max="11030" width="9.53125" style="40" customWidth="1"/>
    <col min="11031" max="11031" width="8.86328125" style="40"/>
    <col min="11032" max="11032" width="10.796875" style="40" customWidth="1"/>
    <col min="11033" max="11033" width="12.33203125" style="40" customWidth="1"/>
    <col min="11034" max="11264" width="8.86328125" style="40"/>
    <col min="11265" max="11265" width="6.1328125" style="40" customWidth="1"/>
    <col min="11266" max="11266" width="24" style="40" customWidth="1"/>
    <col min="11267" max="11267" width="11.1328125" style="40" customWidth="1"/>
    <col min="11268" max="11268" width="8.796875" style="40" customWidth="1"/>
    <col min="11269" max="11269" width="10.796875" style="40" customWidth="1"/>
    <col min="11270" max="11270" width="8.46484375" style="40" customWidth="1"/>
    <col min="11271" max="11271" width="12.1328125" style="40" bestFit="1" customWidth="1"/>
    <col min="11272" max="11272" width="12.19921875" style="40" customWidth="1"/>
    <col min="11273" max="11273" width="10.796875" style="40" customWidth="1"/>
    <col min="11274" max="11276" width="0" style="40" hidden="1" customWidth="1"/>
    <col min="11277" max="11277" width="11.33203125" style="40" customWidth="1"/>
    <col min="11278" max="11278" width="10" style="40" customWidth="1"/>
    <col min="11279" max="11279" width="9.33203125" style="40" customWidth="1"/>
    <col min="11280" max="11280" width="10.6640625" style="40" customWidth="1"/>
    <col min="11281" max="11281" width="8.33203125" style="40" customWidth="1"/>
    <col min="11282" max="11282" width="10.6640625" style="40" customWidth="1"/>
    <col min="11283" max="11283" width="10" style="40" customWidth="1"/>
    <col min="11284" max="11284" width="9.6640625" style="40" customWidth="1"/>
    <col min="11285" max="11285" width="8.86328125" style="40"/>
    <col min="11286" max="11286" width="9.53125" style="40" customWidth="1"/>
    <col min="11287" max="11287" width="8.86328125" style="40"/>
    <col min="11288" max="11288" width="10.796875" style="40" customWidth="1"/>
    <col min="11289" max="11289" width="12.33203125" style="40" customWidth="1"/>
    <col min="11290" max="11520" width="8.86328125" style="40"/>
    <col min="11521" max="11521" width="6.1328125" style="40" customWidth="1"/>
    <col min="11522" max="11522" width="24" style="40" customWidth="1"/>
    <col min="11523" max="11523" width="11.1328125" style="40" customWidth="1"/>
    <col min="11524" max="11524" width="8.796875" style="40" customWidth="1"/>
    <col min="11525" max="11525" width="10.796875" style="40" customWidth="1"/>
    <col min="11526" max="11526" width="8.46484375" style="40" customWidth="1"/>
    <col min="11527" max="11527" width="12.1328125" style="40" bestFit="1" customWidth="1"/>
    <col min="11528" max="11528" width="12.19921875" style="40" customWidth="1"/>
    <col min="11529" max="11529" width="10.796875" style="40" customWidth="1"/>
    <col min="11530" max="11532" width="0" style="40" hidden="1" customWidth="1"/>
    <col min="11533" max="11533" width="11.33203125" style="40" customWidth="1"/>
    <col min="11534" max="11534" width="10" style="40" customWidth="1"/>
    <col min="11535" max="11535" width="9.33203125" style="40" customWidth="1"/>
    <col min="11536" max="11536" width="10.6640625" style="40" customWidth="1"/>
    <col min="11537" max="11537" width="8.33203125" style="40" customWidth="1"/>
    <col min="11538" max="11538" width="10.6640625" style="40" customWidth="1"/>
    <col min="11539" max="11539" width="10" style="40" customWidth="1"/>
    <col min="11540" max="11540" width="9.6640625" style="40" customWidth="1"/>
    <col min="11541" max="11541" width="8.86328125" style="40"/>
    <col min="11542" max="11542" width="9.53125" style="40" customWidth="1"/>
    <col min="11543" max="11543" width="8.86328125" style="40"/>
    <col min="11544" max="11544" width="10.796875" style="40" customWidth="1"/>
    <col min="11545" max="11545" width="12.33203125" style="40" customWidth="1"/>
    <col min="11546" max="11776" width="8.86328125" style="40"/>
    <col min="11777" max="11777" width="6.1328125" style="40" customWidth="1"/>
    <col min="11778" max="11778" width="24" style="40" customWidth="1"/>
    <col min="11779" max="11779" width="11.1328125" style="40" customWidth="1"/>
    <col min="11780" max="11780" width="8.796875" style="40" customWidth="1"/>
    <col min="11781" max="11781" width="10.796875" style="40" customWidth="1"/>
    <col min="11782" max="11782" width="8.46484375" style="40" customWidth="1"/>
    <col min="11783" max="11783" width="12.1328125" style="40" bestFit="1" customWidth="1"/>
    <col min="11784" max="11784" width="12.19921875" style="40" customWidth="1"/>
    <col min="11785" max="11785" width="10.796875" style="40" customWidth="1"/>
    <col min="11786" max="11788" width="0" style="40" hidden="1" customWidth="1"/>
    <col min="11789" max="11789" width="11.33203125" style="40" customWidth="1"/>
    <col min="11790" max="11790" width="10" style="40" customWidth="1"/>
    <col min="11791" max="11791" width="9.33203125" style="40" customWidth="1"/>
    <col min="11792" max="11792" width="10.6640625" style="40" customWidth="1"/>
    <col min="11793" max="11793" width="8.33203125" style="40" customWidth="1"/>
    <col min="11794" max="11794" width="10.6640625" style="40" customWidth="1"/>
    <col min="11795" max="11795" width="10" style="40" customWidth="1"/>
    <col min="11796" max="11796" width="9.6640625" style="40" customWidth="1"/>
    <col min="11797" max="11797" width="8.86328125" style="40"/>
    <col min="11798" max="11798" width="9.53125" style="40" customWidth="1"/>
    <col min="11799" max="11799" width="8.86328125" style="40"/>
    <col min="11800" max="11800" width="10.796875" style="40" customWidth="1"/>
    <col min="11801" max="11801" width="12.33203125" style="40" customWidth="1"/>
    <col min="11802" max="12032" width="8.86328125" style="40"/>
    <col min="12033" max="12033" width="6.1328125" style="40" customWidth="1"/>
    <col min="12034" max="12034" width="24" style="40" customWidth="1"/>
    <col min="12035" max="12035" width="11.1328125" style="40" customWidth="1"/>
    <col min="12036" max="12036" width="8.796875" style="40" customWidth="1"/>
    <col min="12037" max="12037" width="10.796875" style="40" customWidth="1"/>
    <col min="12038" max="12038" width="8.46484375" style="40" customWidth="1"/>
    <col min="12039" max="12039" width="12.1328125" style="40" bestFit="1" customWidth="1"/>
    <col min="12040" max="12040" width="12.19921875" style="40" customWidth="1"/>
    <col min="12041" max="12041" width="10.796875" style="40" customWidth="1"/>
    <col min="12042" max="12044" width="0" style="40" hidden="1" customWidth="1"/>
    <col min="12045" max="12045" width="11.33203125" style="40" customWidth="1"/>
    <col min="12046" max="12046" width="10" style="40" customWidth="1"/>
    <col min="12047" max="12047" width="9.33203125" style="40" customWidth="1"/>
    <col min="12048" max="12048" width="10.6640625" style="40" customWidth="1"/>
    <col min="12049" max="12049" width="8.33203125" style="40" customWidth="1"/>
    <col min="12050" max="12050" width="10.6640625" style="40" customWidth="1"/>
    <col min="12051" max="12051" width="10" style="40" customWidth="1"/>
    <col min="12052" max="12052" width="9.6640625" style="40" customWidth="1"/>
    <col min="12053" max="12053" width="8.86328125" style="40"/>
    <col min="12054" max="12054" width="9.53125" style="40" customWidth="1"/>
    <col min="12055" max="12055" width="8.86328125" style="40"/>
    <col min="12056" max="12056" width="10.796875" style="40" customWidth="1"/>
    <col min="12057" max="12057" width="12.33203125" style="40" customWidth="1"/>
    <col min="12058" max="12288" width="8.86328125" style="40"/>
    <col min="12289" max="12289" width="6.1328125" style="40" customWidth="1"/>
    <col min="12290" max="12290" width="24" style="40" customWidth="1"/>
    <col min="12291" max="12291" width="11.1328125" style="40" customWidth="1"/>
    <col min="12292" max="12292" width="8.796875" style="40" customWidth="1"/>
    <col min="12293" max="12293" width="10.796875" style="40" customWidth="1"/>
    <col min="12294" max="12294" width="8.46484375" style="40" customWidth="1"/>
    <col min="12295" max="12295" width="12.1328125" style="40" bestFit="1" customWidth="1"/>
    <col min="12296" max="12296" width="12.19921875" style="40" customWidth="1"/>
    <col min="12297" max="12297" width="10.796875" style="40" customWidth="1"/>
    <col min="12298" max="12300" width="0" style="40" hidden="1" customWidth="1"/>
    <col min="12301" max="12301" width="11.33203125" style="40" customWidth="1"/>
    <col min="12302" max="12302" width="10" style="40" customWidth="1"/>
    <col min="12303" max="12303" width="9.33203125" style="40" customWidth="1"/>
    <col min="12304" max="12304" width="10.6640625" style="40" customWidth="1"/>
    <col min="12305" max="12305" width="8.33203125" style="40" customWidth="1"/>
    <col min="12306" max="12306" width="10.6640625" style="40" customWidth="1"/>
    <col min="12307" max="12307" width="10" style="40" customWidth="1"/>
    <col min="12308" max="12308" width="9.6640625" style="40" customWidth="1"/>
    <col min="12309" max="12309" width="8.86328125" style="40"/>
    <col min="12310" max="12310" width="9.53125" style="40" customWidth="1"/>
    <col min="12311" max="12311" width="8.86328125" style="40"/>
    <col min="12312" max="12312" width="10.796875" style="40" customWidth="1"/>
    <col min="12313" max="12313" width="12.33203125" style="40" customWidth="1"/>
    <col min="12314" max="12544" width="8.86328125" style="40"/>
    <col min="12545" max="12545" width="6.1328125" style="40" customWidth="1"/>
    <col min="12546" max="12546" width="24" style="40" customWidth="1"/>
    <col min="12547" max="12547" width="11.1328125" style="40" customWidth="1"/>
    <col min="12548" max="12548" width="8.796875" style="40" customWidth="1"/>
    <col min="12549" max="12549" width="10.796875" style="40" customWidth="1"/>
    <col min="12550" max="12550" width="8.46484375" style="40" customWidth="1"/>
    <col min="12551" max="12551" width="12.1328125" style="40" bestFit="1" customWidth="1"/>
    <col min="12552" max="12552" width="12.19921875" style="40" customWidth="1"/>
    <col min="12553" max="12553" width="10.796875" style="40" customWidth="1"/>
    <col min="12554" max="12556" width="0" style="40" hidden="1" customWidth="1"/>
    <col min="12557" max="12557" width="11.33203125" style="40" customWidth="1"/>
    <col min="12558" max="12558" width="10" style="40" customWidth="1"/>
    <col min="12559" max="12559" width="9.33203125" style="40" customWidth="1"/>
    <col min="12560" max="12560" width="10.6640625" style="40" customWidth="1"/>
    <col min="12561" max="12561" width="8.33203125" style="40" customWidth="1"/>
    <col min="12562" max="12562" width="10.6640625" style="40" customWidth="1"/>
    <col min="12563" max="12563" width="10" style="40" customWidth="1"/>
    <col min="12564" max="12564" width="9.6640625" style="40" customWidth="1"/>
    <col min="12565" max="12565" width="8.86328125" style="40"/>
    <col min="12566" max="12566" width="9.53125" style="40" customWidth="1"/>
    <col min="12567" max="12567" width="8.86328125" style="40"/>
    <col min="12568" max="12568" width="10.796875" style="40" customWidth="1"/>
    <col min="12569" max="12569" width="12.33203125" style="40" customWidth="1"/>
    <col min="12570" max="12800" width="8.86328125" style="40"/>
    <col min="12801" max="12801" width="6.1328125" style="40" customWidth="1"/>
    <col min="12802" max="12802" width="24" style="40" customWidth="1"/>
    <col min="12803" max="12803" width="11.1328125" style="40" customWidth="1"/>
    <col min="12804" max="12804" width="8.796875" style="40" customWidth="1"/>
    <col min="12805" max="12805" width="10.796875" style="40" customWidth="1"/>
    <col min="12806" max="12806" width="8.46484375" style="40" customWidth="1"/>
    <col min="12807" max="12807" width="12.1328125" style="40" bestFit="1" customWidth="1"/>
    <col min="12808" max="12808" width="12.19921875" style="40" customWidth="1"/>
    <col min="12809" max="12809" width="10.796875" style="40" customWidth="1"/>
    <col min="12810" max="12812" width="0" style="40" hidden="1" customWidth="1"/>
    <col min="12813" max="12813" width="11.33203125" style="40" customWidth="1"/>
    <col min="12814" max="12814" width="10" style="40" customWidth="1"/>
    <col min="12815" max="12815" width="9.33203125" style="40" customWidth="1"/>
    <col min="12816" max="12816" width="10.6640625" style="40" customWidth="1"/>
    <col min="12817" max="12817" width="8.33203125" style="40" customWidth="1"/>
    <col min="12818" max="12818" width="10.6640625" style="40" customWidth="1"/>
    <col min="12819" max="12819" width="10" style="40" customWidth="1"/>
    <col min="12820" max="12820" width="9.6640625" style="40" customWidth="1"/>
    <col min="12821" max="12821" width="8.86328125" style="40"/>
    <col min="12822" max="12822" width="9.53125" style="40" customWidth="1"/>
    <col min="12823" max="12823" width="8.86328125" style="40"/>
    <col min="12824" max="12824" width="10.796875" style="40" customWidth="1"/>
    <col min="12825" max="12825" width="12.33203125" style="40" customWidth="1"/>
    <col min="12826" max="13056" width="8.86328125" style="40"/>
    <col min="13057" max="13057" width="6.1328125" style="40" customWidth="1"/>
    <col min="13058" max="13058" width="24" style="40" customWidth="1"/>
    <col min="13059" max="13059" width="11.1328125" style="40" customWidth="1"/>
    <col min="13060" max="13060" width="8.796875" style="40" customWidth="1"/>
    <col min="13061" max="13061" width="10.796875" style="40" customWidth="1"/>
    <col min="13062" max="13062" width="8.46484375" style="40" customWidth="1"/>
    <col min="13063" max="13063" width="12.1328125" style="40" bestFit="1" customWidth="1"/>
    <col min="13064" max="13064" width="12.19921875" style="40" customWidth="1"/>
    <col min="13065" max="13065" width="10.796875" style="40" customWidth="1"/>
    <col min="13066" max="13068" width="0" style="40" hidden="1" customWidth="1"/>
    <col min="13069" max="13069" width="11.33203125" style="40" customWidth="1"/>
    <col min="13070" max="13070" width="10" style="40" customWidth="1"/>
    <col min="13071" max="13071" width="9.33203125" style="40" customWidth="1"/>
    <col min="13072" max="13072" width="10.6640625" style="40" customWidth="1"/>
    <col min="13073" max="13073" width="8.33203125" style="40" customWidth="1"/>
    <col min="13074" max="13074" width="10.6640625" style="40" customWidth="1"/>
    <col min="13075" max="13075" width="10" style="40" customWidth="1"/>
    <col min="13076" max="13076" width="9.6640625" style="40" customWidth="1"/>
    <col min="13077" max="13077" width="8.86328125" style="40"/>
    <col min="13078" max="13078" width="9.53125" style="40" customWidth="1"/>
    <col min="13079" max="13079" width="8.86328125" style="40"/>
    <col min="13080" max="13080" width="10.796875" style="40" customWidth="1"/>
    <col min="13081" max="13081" width="12.33203125" style="40" customWidth="1"/>
    <col min="13082" max="13312" width="8.86328125" style="40"/>
    <col min="13313" max="13313" width="6.1328125" style="40" customWidth="1"/>
    <col min="13314" max="13314" width="24" style="40" customWidth="1"/>
    <col min="13315" max="13315" width="11.1328125" style="40" customWidth="1"/>
    <col min="13316" max="13316" width="8.796875" style="40" customWidth="1"/>
    <col min="13317" max="13317" width="10.796875" style="40" customWidth="1"/>
    <col min="13318" max="13318" width="8.46484375" style="40" customWidth="1"/>
    <col min="13319" max="13319" width="12.1328125" style="40" bestFit="1" customWidth="1"/>
    <col min="13320" max="13320" width="12.19921875" style="40" customWidth="1"/>
    <col min="13321" max="13321" width="10.796875" style="40" customWidth="1"/>
    <col min="13322" max="13324" width="0" style="40" hidden="1" customWidth="1"/>
    <col min="13325" max="13325" width="11.33203125" style="40" customWidth="1"/>
    <col min="13326" max="13326" width="10" style="40" customWidth="1"/>
    <col min="13327" max="13327" width="9.33203125" style="40" customWidth="1"/>
    <col min="13328" max="13328" width="10.6640625" style="40" customWidth="1"/>
    <col min="13329" max="13329" width="8.33203125" style="40" customWidth="1"/>
    <col min="13330" max="13330" width="10.6640625" style="40" customWidth="1"/>
    <col min="13331" max="13331" width="10" style="40" customWidth="1"/>
    <col min="13332" max="13332" width="9.6640625" style="40" customWidth="1"/>
    <col min="13333" max="13333" width="8.86328125" style="40"/>
    <col min="13334" max="13334" width="9.53125" style="40" customWidth="1"/>
    <col min="13335" max="13335" width="8.86328125" style="40"/>
    <col min="13336" max="13336" width="10.796875" style="40" customWidth="1"/>
    <col min="13337" max="13337" width="12.33203125" style="40" customWidth="1"/>
    <col min="13338" max="13568" width="8.86328125" style="40"/>
    <col min="13569" max="13569" width="6.1328125" style="40" customWidth="1"/>
    <col min="13570" max="13570" width="24" style="40" customWidth="1"/>
    <col min="13571" max="13571" width="11.1328125" style="40" customWidth="1"/>
    <col min="13572" max="13572" width="8.796875" style="40" customWidth="1"/>
    <col min="13573" max="13573" width="10.796875" style="40" customWidth="1"/>
    <col min="13574" max="13574" width="8.46484375" style="40" customWidth="1"/>
    <col min="13575" max="13575" width="12.1328125" style="40" bestFit="1" customWidth="1"/>
    <col min="13576" max="13576" width="12.19921875" style="40" customWidth="1"/>
    <col min="13577" max="13577" width="10.796875" style="40" customWidth="1"/>
    <col min="13578" max="13580" width="0" style="40" hidden="1" customWidth="1"/>
    <col min="13581" max="13581" width="11.33203125" style="40" customWidth="1"/>
    <col min="13582" max="13582" width="10" style="40" customWidth="1"/>
    <col min="13583" max="13583" width="9.33203125" style="40" customWidth="1"/>
    <col min="13584" max="13584" width="10.6640625" style="40" customWidth="1"/>
    <col min="13585" max="13585" width="8.33203125" style="40" customWidth="1"/>
    <col min="13586" max="13586" width="10.6640625" style="40" customWidth="1"/>
    <col min="13587" max="13587" width="10" style="40" customWidth="1"/>
    <col min="13588" max="13588" width="9.6640625" style="40" customWidth="1"/>
    <col min="13589" max="13589" width="8.86328125" style="40"/>
    <col min="13590" max="13590" width="9.53125" style="40" customWidth="1"/>
    <col min="13591" max="13591" width="8.86328125" style="40"/>
    <col min="13592" max="13592" width="10.796875" style="40" customWidth="1"/>
    <col min="13593" max="13593" width="12.33203125" style="40" customWidth="1"/>
    <col min="13594" max="13824" width="8.86328125" style="40"/>
    <col min="13825" max="13825" width="6.1328125" style="40" customWidth="1"/>
    <col min="13826" max="13826" width="24" style="40" customWidth="1"/>
    <col min="13827" max="13827" width="11.1328125" style="40" customWidth="1"/>
    <col min="13828" max="13828" width="8.796875" style="40" customWidth="1"/>
    <col min="13829" max="13829" width="10.796875" style="40" customWidth="1"/>
    <col min="13830" max="13830" width="8.46484375" style="40" customWidth="1"/>
    <col min="13831" max="13831" width="12.1328125" style="40" bestFit="1" customWidth="1"/>
    <col min="13832" max="13832" width="12.19921875" style="40" customWidth="1"/>
    <col min="13833" max="13833" width="10.796875" style="40" customWidth="1"/>
    <col min="13834" max="13836" width="0" style="40" hidden="1" customWidth="1"/>
    <col min="13837" max="13837" width="11.33203125" style="40" customWidth="1"/>
    <col min="13838" max="13838" width="10" style="40" customWidth="1"/>
    <col min="13839" max="13839" width="9.33203125" style="40" customWidth="1"/>
    <col min="13840" max="13840" width="10.6640625" style="40" customWidth="1"/>
    <col min="13841" max="13841" width="8.33203125" style="40" customWidth="1"/>
    <col min="13842" max="13842" width="10.6640625" style="40" customWidth="1"/>
    <col min="13843" max="13843" width="10" style="40" customWidth="1"/>
    <col min="13844" max="13844" width="9.6640625" style="40" customWidth="1"/>
    <col min="13845" max="13845" width="8.86328125" style="40"/>
    <col min="13846" max="13846" width="9.53125" style="40" customWidth="1"/>
    <col min="13847" max="13847" width="8.86328125" style="40"/>
    <col min="13848" max="13848" width="10.796875" style="40" customWidth="1"/>
    <col min="13849" max="13849" width="12.33203125" style="40" customWidth="1"/>
    <col min="13850" max="14080" width="8.86328125" style="40"/>
    <col min="14081" max="14081" width="6.1328125" style="40" customWidth="1"/>
    <col min="14082" max="14082" width="24" style="40" customWidth="1"/>
    <col min="14083" max="14083" width="11.1328125" style="40" customWidth="1"/>
    <col min="14084" max="14084" width="8.796875" style="40" customWidth="1"/>
    <col min="14085" max="14085" width="10.796875" style="40" customWidth="1"/>
    <col min="14086" max="14086" width="8.46484375" style="40" customWidth="1"/>
    <col min="14087" max="14087" width="12.1328125" style="40" bestFit="1" customWidth="1"/>
    <col min="14088" max="14088" width="12.19921875" style="40" customWidth="1"/>
    <col min="14089" max="14089" width="10.796875" style="40" customWidth="1"/>
    <col min="14090" max="14092" width="0" style="40" hidden="1" customWidth="1"/>
    <col min="14093" max="14093" width="11.33203125" style="40" customWidth="1"/>
    <col min="14094" max="14094" width="10" style="40" customWidth="1"/>
    <col min="14095" max="14095" width="9.33203125" style="40" customWidth="1"/>
    <col min="14096" max="14096" width="10.6640625" style="40" customWidth="1"/>
    <col min="14097" max="14097" width="8.33203125" style="40" customWidth="1"/>
    <col min="14098" max="14098" width="10.6640625" style="40" customWidth="1"/>
    <col min="14099" max="14099" width="10" style="40" customWidth="1"/>
    <col min="14100" max="14100" width="9.6640625" style="40" customWidth="1"/>
    <col min="14101" max="14101" width="8.86328125" style="40"/>
    <col min="14102" max="14102" width="9.53125" style="40" customWidth="1"/>
    <col min="14103" max="14103" width="8.86328125" style="40"/>
    <col min="14104" max="14104" width="10.796875" style="40" customWidth="1"/>
    <col min="14105" max="14105" width="12.33203125" style="40" customWidth="1"/>
    <col min="14106" max="14336" width="8.86328125" style="40"/>
    <col min="14337" max="14337" width="6.1328125" style="40" customWidth="1"/>
    <col min="14338" max="14338" width="24" style="40" customWidth="1"/>
    <col min="14339" max="14339" width="11.1328125" style="40" customWidth="1"/>
    <col min="14340" max="14340" width="8.796875" style="40" customWidth="1"/>
    <col min="14341" max="14341" width="10.796875" style="40" customWidth="1"/>
    <col min="14342" max="14342" width="8.46484375" style="40" customWidth="1"/>
    <col min="14343" max="14343" width="12.1328125" style="40" bestFit="1" customWidth="1"/>
    <col min="14344" max="14344" width="12.19921875" style="40" customWidth="1"/>
    <col min="14345" max="14345" width="10.796875" style="40" customWidth="1"/>
    <col min="14346" max="14348" width="0" style="40" hidden="1" customWidth="1"/>
    <col min="14349" max="14349" width="11.33203125" style="40" customWidth="1"/>
    <col min="14350" max="14350" width="10" style="40" customWidth="1"/>
    <col min="14351" max="14351" width="9.33203125" style="40" customWidth="1"/>
    <col min="14352" max="14352" width="10.6640625" style="40" customWidth="1"/>
    <col min="14353" max="14353" width="8.33203125" style="40" customWidth="1"/>
    <col min="14354" max="14354" width="10.6640625" style="40" customWidth="1"/>
    <col min="14355" max="14355" width="10" style="40" customWidth="1"/>
    <col min="14356" max="14356" width="9.6640625" style="40" customWidth="1"/>
    <col min="14357" max="14357" width="8.86328125" style="40"/>
    <col min="14358" max="14358" width="9.53125" style="40" customWidth="1"/>
    <col min="14359" max="14359" width="8.86328125" style="40"/>
    <col min="14360" max="14360" width="10.796875" style="40" customWidth="1"/>
    <col min="14361" max="14361" width="12.33203125" style="40" customWidth="1"/>
    <col min="14362" max="14592" width="8.86328125" style="40"/>
    <col min="14593" max="14593" width="6.1328125" style="40" customWidth="1"/>
    <col min="14594" max="14594" width="24" style="40" customWidth="1"/>
    <col min="14595" max="14595" width="11.1328125" style="40" customWidth="1"/>
    <col min="14596" max="14596" width="8.796875" style="40" customWidth="1"/>
    <col min="14597" max="14597" width="10.796875" style="40" customWidth="1"/>
    <col min="14598" max="14598" width="8.46484375" style="40" customWidth="1"/>
    <col min="14599" max="14599" width="12.1328125" style="40" bestFit="1" customWidth="1"/>
    <col min="14600" max="14600" width="12.19921875" style="40" customWidth="1"/>
    <col min="14601" max="14601" width="10.796875" style="40" customWidth="1"/>
    <col min="14602" max="14604" width="0" style="40" hidden="1" customWidth="1"/>
    <col min="14605" max="14605" width="11.33203125" style="40" customWidth="1"/>
    <col min="14606" max="14606" width="10" style="40" customWidth="1"/>
    <col min="14607" max="14607" width="9.33203125" style="40" customWidth="1"/>
    <col min="14608" max="14608" width="10.6640625" style="40" customWidth="1"/>
    <col min="14609" max="14609" width="8.33203125" style="40" customWidth="1"/>
    <col min="14610" max="14610" width="10.6640625" style="40" customWidth="1"/>
    <col min="14611" max="14611" width="10" style="40" customWidth="1"/>
    <col min="14612" max="14612" width="9.6640625" style="40" customWidth="1"/>
    <col min="14613" max="14613" width="8.86328125" style="40"/>
    <col min="14614" max="14614" width="9.53125" style="40" customWidth="1"/>
    <col min="14615" max="14615" width="8.86328125" style="40"/>
    <col min="14616" max="14616" width="10.796875" style="40" customWidth="1"/>
    <col min="14617" max="14617" width="12.33203125" style="40" customWidth="1"/>
    <col min="14618" max="14848" width="8.86328125" style="40"/>
    <col min="14849" max="14849" width="6.1328125" style="40" customWidth="1"/>
    <col min="14850" max="14850" width="24" style="40" customWidth="1"/>
    <col min="14851" max="14851" width="11.1328125" style="40" customWidth="1"/>
    <col min="14852" max="14852" width="8.796875" style="40" customWidth="1"/>
    <col min="14853" max="14853" width="10.796875" style="40" customWidth="1"/>
    <col min="14854" max="14854" width="8.46484375" style="40" customWidth="1"/>
    <col min="14855" max="14855" width="12.1328125" style="40" bestFit="1" customWidth="1"/>
    <col min="14856" max="14856" width="12.19921875" style="40" customWidth="1"/>
    <col min="14857" max="14857" width="10.796875" style="40" customWidth="1"/>
    <col min="14858" max="14860" width="0" style="40" hidden="1" customWidth="1"/>
    <col min="14861" max="14861" width="11.33203125" style="40" customWidth="1"/>
    <col min="14862" max="14862" width="10" style="40" customWidth="1"/>
    <col min="14863" max="14863" width="9.33203125" style="40" customWidth="1"/>
    <col min="14864" max="14864" width="10.6640625" style="40" customWidth="1"/>
    <col min="14865" max="14865" width="8.33203125" style="40" customWidth="1"/>
    <col min="14866" max="14866" width="10.6640625" style="40" customWidth="1"/>
    <col min="14867" max="14867" width="10" style="40" customWidth="1"/>
    <col min="14868" max="14868" width="9.6640625" style="40" customWidth="1"/>
    <col min="14869" max="14869" width="8.86328125" style="40"/>
    <col min="14870" max="14870" width="9.53125" style="40" customWidth="1"/>
    <col min="14871" max="14871" width="8.86328125" style="40"/>
    <col min="14872" max="14872" width="10.796875" style="40" customWidth="1"/>
    <col min="14873" max="14873" width="12.33203125" style="40" customWidth="1"/>
    <col min="14874" max="15104" width="8.86328125" style="40"/>
    <col min="15105" max="15105" width="6.1328125" style="40" customWidth="1"/>
    <col min="15106" max="15106" width="24" style="40" customWidth="1"/>
    <col min="15107" max="15107" width="11.1328125" style="40" customWidth="1"/>
    <col min="15108" max="15108" width="8.796875" style="40" customWidth="1"/>
    <col min="15109" max="15109" width="10.796875" style="40" customWidth="1"/>
    <col min="15110" max="15110" width="8.46484375" style="40" customWidth="1"/>
    <col min="15111" max="15111" width="12.1328125" style="40" bestFit="1" customWidth="1"/>
    <col min="15112" max="15112" width="12.19921875" style="40" customWidth="1"/>
    <col min="15113" max="15113" width="10.796875" style="40" customWidth="1"/>
    <col min="15114" max="15116" width="0" style="40" hidden="1" customWidth="1"/>
    <col min="15117" max="15117" width="11.33203125" style="40" customWidth="1"/>
    <col min="15118" max="15118" width="10" style="40" customWidth="1"/>
    <col min="15119" max="15119" width="9.33203125" style="40" customWidth="1"/>
    <col min="15120" max="15120" width="10.6640625" style="40" customWidth="1"/>
    <col min="15121" max="15121" width="8.33203125" style="40" customWidth="1"/>
    <col min="15122" max="15122" width="10.6640625" style="40" customWidth="1"/>
    <col min="15123" max="15123" width="10" style="40" customWidth="1"/>
    <col min="15124" max="15124" width="9.6640625" style="40" customWidth="1"/>
    <col min="15125" max="15125" width="8.86328125" style="40"/>
    <col min="15126" max="15126" width="9.53125" style="40" customWidth="1"/>
    <col min="15127" max="15127" width="8.86328125" style="40"/>
    <col min="15128" max="15128" width="10.796875" style="40" customWidth="1"/>
    <col min="15129" max="15129" width="12.33203125" style="40" customWidth="1"/>
    <col min="15130" max="15360" width="8.86328125" style="40"/>
    <col min="15361" max="15361" width="6.1328125" style="40" customWidth="1"/>
    <col min="15362" max="15362" width="24" style="40" customWidth="1"/>
    <col min="15363" max="15363" width="11.1328125" style="40" customWidth="1"/>
    <col min="15364" max="15364" width="8.796875" style="40" customWidth="1"/>
    <col min="15365" max="15365" width="10.796875" style="40" customWidth="1"/>
    <col min="15366" max="15366" width="8.46484375" style="40" customWidth="1"/>
    <col min="15367" max="15367" width="12.1328125" style="40" bestFit="1" customWidth="1"/>
    <col min="15368" max="15368" width="12.19921875" style="40" customWidth="1"/>
    <col min="15369" max="15369" width="10.796875" style="40" customWidth="1"/>
    <col min="15370" max="15372" width="0" style="40" hidden="1" customWidth="1"/>
    <col min="15373" max="15373" width="11.33203125" style="40" customWidth="1"/>
    <col min="15374" max="15374" width="10" style="40" customWidth="1"/>
    <col min="15375" max="15375" width="9.33203125" style="40" customWidth="1"/>
    <col min="15376" max="15376" width="10.6640625" style="40" customWidth="1"/>
    <col min="15377" max="15377" width="8.33203125" style="40" customWidth="1"/>
    <col min="15378" max="15378" width="10.6640625" style="40" customWidth="1"/>
    <col min="15379" max="15379" width="10" style="40" customWidth="1"/>
    <col min="15380" max="15380" width="9.6640625" style="40" customWidth="1"/>
    <col min="15381" max="15381" width="8.86328125" style="40"/>
    <col min="15382" max="15382" width="9.53125" style="40" customWidth="1"/>
    <col min="15383" max="15383" width="8.86328125" style="40"/>
    <col min="15384" max="15384" width="10.796875" style="40" customWidth="1"/>
    <col min="15385" max="15385" width="12.33203125" style="40" customWidth="1"/>
    <col min="15386" max="15616" width="8.86328125" style="40"/>
    <col min="15617" max="15617" width="6.1328125" style="40" customWidth="1"/>
    <col min="15618" max="15618" width="24" style="40" customWidth="1"/>
    <col min="15619" max="15619" width="11.1328125" style="40" customWidth="1"/>
    <col min="15620" max="15620" width="8.796875" style="40" customWidth="1"/>
    <col min="15621" max="15621" width="10.796875" style="40" customWidth="1"/>
    <col min="15622" max="15622" width="8.46484375" style="40" customWidth="1"/>
    <col min="15623" max="15623" width="12.1328125" style="40" bestFit="1" customWidth="1"/>
    <col min="15624" max="15624" width="12.19921875" style="40" customWidth="1"/>
    <col min="15625" max="15625" width="10.796875" style="40" customWidth="1"/>
    <col min="15626" max="15628" width="0" style="40" hidden="1" customWidth="1"/>
    <col min="15629" max="15629" width="11.33203125" style="40" customWidth="1"/>
    <col min="15630" max="15630" width="10" style="40" customWidth="1"/>
    <col min="15631" max="15631" width="9.33203125" style="40" customWidth="1"/>
    <col min="15632" max="15632" width="10.6640625" style="40" customWidth="1"/>
    <col min="15633" max="15633" width="8.33203125" style="40" customWidth="1"/>
    <col min="15634" max="15634" width="10.6640625" style="40" customWidth="1"/>
    <col min="15635" max="15635" width="10" style="40" customWidth="1"/>
    <col min="15636" max="15636" width="9.6640625" style="40" customWidth="1"/>
    <col min="15637" max="15637" width="8.86328125" style="40"/>
    <col min="15638" max="15638" width="9.53125" style="40" customWidth="1"/>
    <col min="15639" max="15639" width="8.86328125" style="40"/>
    <col min="15640" max="15640" width="10.796875" style="40" customWidth="1"/>
    <col min="15641" max="15641" width="12.33203125" style="40" customWidth="1"/>
    <col min="15642" max="15872" width="8.86328125" style="40"/>
    <col min="15873" max="15873" width="6.1328125" style="40" customWidth="1"/>
    <col min="15874" max="15874" width="24" style="40" customWidth="1"/>
    <col min="15875" max="15875" width="11.1328125" style="40" customWidth="1"/>
    <col min="15876" max="15876" width="8.796875" style="40" customWidth="1"/>
    <col min="15877" max="15877" width="10.796875" style="40" customWidth="1"/>
    <col min="15878" max="15878" width="8.46484375" style="40" customWidth="1"/>
    <col min="15879" max="15879" width="12.1328125" style="40" bestFit="1" customWidth="1"/>
    <col min="15880" max="15880" width="12.19921875" style="40" customWidth="1"/>
    <col min="15881" max="15881" width="10.796875" style="40" customWidth="1"/>
    <col min="15882" max="15884" width="0" style="40" hidden="1" customWidth="1"/>
    <col min="15885" max="15885" width="11.33203125" style="40" customWidth="1"/>
    <col min="15886" max="15886" width="10" style="40" customWidth="1"/>
    <col min="15887" max="15887" width="9.33203125" style="40" customWidth="1"/>
    <col min="15888" max="15888" width="10.6640625" style="40" customWidth="1"/>
    <col min="15889" max="15889" width="8.33203125" style="40" customWidth="1"/>
    <col min="15890" max="15890" width="10.6640625" style="40" customWidth="1"/>
    <col min="15891" max="15891" width="10" style="40" customWidth="1"/>
    <col min="15892" max="15892" width="9.6640625" style="40" customWidth="1"/>
    <col min="15893" max="15893" width="8.86328125" style="40"/>
    <col min="15894" max="15894" width="9.53125" style="40" customWidth="1"/>
    <col min="15895" max="15895" width="8.86328125" style="40"/>
    <col min="15896" max="15896" width="10.796875" style="40" customWidth="1"/>
    <col min="15897" max="15897" width="12.33203125" style="40" customWidth="1"/>
    <col min="15898" max="16128" width="8.86328125" style="40"/>
    <col min="16129" max="16129" width="6.1328125" style="40" customWidth="1"/>
    <col min="16130" max="16130" width="24" style="40" customWidth="1"/>
    <col min="16131" max="16131" width="11.1328125" style="40" customWidth="1"/>
    <col min="16132" max="16132" width="8.796875" style="40" customWidth="1"/>
    <col min="16133" max="16133" width="10.796875" style="40" customWidth="1"/>
    <col min="16134" max="16134" width="8.46484375" style="40" customWidth="1"/>
    <col min="16135" max="16135" width="12.1328125" style="40" bestFit="1" customWidth="1"/>
    <col min="16136" max="16136" width="12.19921875" style="40" customWidth="1"/>
    <col min="16137" max="16137" width="10.796875" style="40" customWidth="1"/>
    <col min="16138" max="16140" width="0" style="40" hidden="1" customWidth="1"/>
    <col min="16141" max="16141" width="11.33203125" style="40" customWidth="1"/>
    <col min="16142" max="16142" width="10" style="40" customWidth="1"/>
    <col min="16143" max="16143" width="9.33203125" style="40" customWidth="1"/>
    <col min="16144" max="16144" width="10.6640625" style="40" customWidth="1"/>
    <col min="16145" max="16145" width="8.33203125" style="40" customWidth="1"/>
    <col min="16146" max="16146" width="10.6640625" style="40" customWidth="1"/>
    <col min="16147" max="16147" width="10" style="40" customWidth="1"/>
    <col min="16148" max="16148" width="9.6640625" style="40" customWidth="1"/>
    <col min="16149" max="16149" width="8.86328125" style="40"/>
    <col min="16150" max="16150" width="9.53125" style="40" customWidth="1"/>
    <col min="16151" max="16151" width="8.86328125" style="40"/>
    <col min="16152" max="16152" width="10.796875" style="40" customWidth="1"/>
    <col min="16153" max="16153" width="12.33203125" style="40" customWidth="1"/>
    <col min="16154" max="16384" width="8.86328125" style="40"/>
  </cols>
  <sheetData>
    <row r="1" spans="1:26">
      <c r="A1" s="437" t="s">
        <v>716</v>
      </c>
      <c r="B1" s="437"/>
      <c r="C1" s="437"/>
      <c r="U1" s="429" t="s">
        <v>250</v>
      </c>
      <c r="V1" s="429"/>
      <c r="W1" s="429"/>
      <c r="X1" s="429"/>
    </row>
    <row r="2" spans="1:26">
      <c r="A2" s="430" t="s">
        <v>503</v>
      </c>
      <c r="B2" s="430"/>
      <c r="C2" s="430"/>
      <c r="D2" s="430"/>
      <c r="E2" s="430"/>
      <c r="F2" s="430"/>
      <c r="G2" s="430"/>
      <c r="H2" s="430"/>
      <c r="I2" s="430"/>
      <c r="J2" s="430"/>
      <c r="K2" s="430"/>
      <c r="L2" s="430"/>
      <c r="M2" s="430"/>
      <c r="N2" s="430"/>
      <c r="O2" s="430"/>
      <c r="P2" s="430"/>
      <c r="Q2" s="430"/>
      <c r="R2" s="430"/>
      <c r="S2" s="430"/>
      <c r="T2" s="430"/>
      <c r="U2" s="430"/>
      <c r="V2" s="430"/>
      <c r="W2" s="430"/>
      <c r="X2" s="117"/>
    </row>
    <row r="3" spans="1:26">
      <c r="A3" s="431" t="s">
        <v>717</v>
      </c>
      <c r="B3" s="431"/>
      <c r="C3" s="431"/>
      <c r="D3" s="431"/>
      <c r="E3" s="431"/>
      <c r="F3" s="431"/>
      <c r="G3" s="431"/>
      <c r="H3" s="431"/>
      <c r="I3" s="431"/>
      <c r="J3" s="431"/>
      <c r="K3" s="431"/>
      <c r="L3" s="431"/>
      <c r="M3" s="431"/>
      <c r="N3" s="431"/>
      <c r="O3" s="431"/>
      <c r="P3" s="431"/>
      <c r="Q3" s="431"/>
      <c r="R3" s="431"/>
      <c r="S3" s="431"/>
      <c r="T3" s="431"/>
      <c r="U3" s="431"/>
      <c r="V3" s="431"/>
      <c r="W3" s="431"/>
      <c r="X3" s="117"/>
    </row>
    <row r="4" spans="1:26">
      <c r="C4" s="147"/>
      <c r="V4" s="436" t="s">
        <v>16</v>
      </c>
      <c r="W4" s="436"/>
      <c r="X4" s="436"/>
    </row>
    <row r="5" spans="1:26" ht="15.75" customHeight="1">
      <c r="A5" s="432" t="s">
        <v>0</v>
      </c>
      <c r="B5" s="432" t="s">
        <v>251</v>
      </c>
      <c r="C5" s="432" t="s">
        <v>252</v>
      </c>
      <c r="D5" s="432"/>
      <c r="E5" s="432"/>
      <c r="F5" s="432"/>
      <c r="G5" s="432"/>
      <c r="H5" s="432"/>
      <c r="I5" s="433" t="s">
        <v>19</v>
      </c>
      <c r="J5" s="434"/>
      <c r="K5" s="434"/>
      <c r="L5" s="434"/>
      <c r="M5" s="434"/>
      <c r="N5" s="434"/>
      <c r="O5" s="434"/>
      <c r="P5" s="434"/>
      <c r="Q5" s="434"/>
      <c r="R5" s="434"/>
      <c r="S5" s="434"/>
      <c r="T5" s="434"/>
      <c r="U5" s="433" t="s">
        <v>70</v>
      </c>
      <c r="V5" s="434"/>
      <c r="W5" s="434"/>
      <c r="X5" s="435"/>
    </row>
    <row r="6" spans="1:26" ht="22.5" customHeight="1">
      <c r="A6" s="432"/>
      <c r="B6" s="432"/>
      <c r="C6" s="432" t="s">
        <v>227</v>
      </c>
      <c r="D6" s="432" t="s">
        <v>46</v>
      </c>
      <c r="E6" s="432" t="s">
        <v>230</v>
      </c>
      <c r="F6" s="432"/>
      <c r="G6" s="432"/>
      <c r="H6" s="432" t="s">
        <v>47</v>
      </c>
      <c r="I6" s="432" t="s">
        <v>227</v>
      </c>
      <c r="J6" s="432" t="s">
        <v>46</v>
      </c>
      <c r="K6" s="432"/>
      <c r="L6" s="432"/>
      <c r="M6" s="432" t="s">
        <v>47</v>
      </c>
      <c r="N6" s="432"/>
      <c r="O6" s="432"/>
      <c r="P6" s="432" t="s">
        <v>230</v>
      </c>
      <c r="Q6" s="432"/>
      <c r="R6" s="432"/>
      <c r="S6" s="439" t="s">
        <v>253</v>
      </c>
      <c r="T6" s="432" t="s">
        <v>55</v>
      </c>
      <c r="U6" s="432" t="s">
        <v>227</v>
      </c>
      <c r="V6" s="432" t="s">
        <v>46</v>
      </c>
      <c r="W6" s="432" t="s">
        <v>47</v>
      </c>
      <c r="X6" s="432" t="str">
        <f>P6</f>
        <v>Chi CTMTQG</v>
      </c>
    </row>
    <row r="7" spans="1:26" ht="21.75" customHeight="1">
      <c r="A7" s="432"/>
      <c r="B7" s="432"/>
      <c r="C7" s="432"/>
      <c r="D7" s="432"/>
      <c r="E7" s="432" t="s">
        <v>227</v>
      </c>
      <c r="F7" s="432" t="s">
        <v>247</v>
      </c>
      <c r="G7" s="432"/>
      <c r="H7" s="432"/>
      <c r="I7" s="432"/>
      <c r="J7" s="432" t="s">
        <v>227</v>
      </c>
      <c r="K7" s="432" t="s">
        <v>247</v>
      </c>
      <c r="L7" s="432"/>
      <c r="M7" s="432" t="s">
        <v>227</v>
      </c>
      <c r="N7" s="438" t="s">
        <v>247</v>
      </c>
      <c r="O7" s="438"/>
      <c r="P7" s="432" t="s">
        <v>227</v>
      </c>
      <c r="Q7" s="432" t="s">
        <v>247</v>
      </c>
      <c r="R7" s="432"/>
      <c r="S7" s="440"/>
      <c r="T7" s="432"/>
      <c r="U7" s="432"/>
      <c r="V7" s="432"/>
      <c r="W7" s="432"/>
      <c r="X7" s="432"/>
    </row>
    <row r="8" spans="1:26" ht="93" customHeight="1">
      <c r="A8" s="432"/>
      <c r="B8" s="432"/>
      <c r="C8" s="432"/>
      <c r="D8" s="432"/>
      <c r="E8" s="432"/>
      <c r="F8" s="118" t="s">
        <v>46</v>
      </c>
      <c r="G8" s="118" t="s">
        <v>47</v>
      </c>
      <c r="H8" s="432"/>
      <c r="I8" s="432"/>
      <c r="J8" s="432"/>
      <c r="K8" s="118" t="s">
        <v>254</v>
      </c>
      <c r="L8" s="118" t="s">
        <v>165</v>
      </c>
      <c r="M8" s="432"/>
      <c r="N8" s="119" t="s">
        <v>254</v>
      </c>
      <c r="O8" s="119" t="s">
        <v>255</v>
      </c>
      <c r="P8" s="432"/>
      <c r="Q8" s="118" t="s">
        <v>46</v>
      </c>
      <c r="R8" s="118" t="s">
        <v>47</v>
      </c>
      <c r="S8" s="441"/>
      <c r="T8" s="432"/>
      <c r="U8" s="432"/>
      <c r="V8" s="432"/>
      <c r="W8" s="432"/>
      <c r="X8" s="432"/>
    </row>
    <row r="9" spans="1:26" s="104" customFormat="1" ht="37.25" customHeight="1">
      <c r="A9" s="320" t="s">
        <v>23</v>
      </c>
      <c r="B9" s="320" t="s">
        <v>24</v>
      </c>
      <c r="C9" s="320">
        <v>1</v>
      </c>
      <c r="D9" s="320">
        <v>2</v>
      </c>
      <c r="E9" s="320">
        <v>3</v>
      </c>
      <c r="F9" s="320">
        <v>4</v>
      </c>
      <c r="G9" s="320">
        <v>5</v>
      </c>
      <c r="H9" s="320">
        <v>6</v>
      </c>
      <c r="I9" s="320">
        <v>7</v>
      </c>
      <c r="J9" s="320">
        <v>8</v>
      </c>
      <c r="K9" s="320">
        <v>9</v>
      </c>
      <c r="L9" s="320">
        <v>10</v>
      </c>
      <c r="M9" s="320">
        <v>11</v>
      </c>
      <c r="N9" s="321">
        <v>12</v>
      </c>
      <c r="O9" s="321">
        <v>13</v>
      </c>
      <c r="P9" s="320">
        <v>14</v>
      </c>
      <c r="Q9" s="320">
        <v>15</v>
      </c>
      <c r="R9" s="320">
        <v>16</v>
      </c>
      <c r="S9" s="321">
        <v>17</v>
      </c>
      <c r="T9" s="320">
        <v>18</v>
      </c>
      <c r="U9" s="320" t="s">
        <v>256</v>
      </c>
      <c r="V9" s="320" t="s">
        <v>257</v>
      </c>
      <c r="W9" s="320" t="s">
        <v>258</v>
      </c>
      <c r="X9" s="320" t="s">
        <v>259</v>
      </c>
    </row>
    <row r="10" spans="1:26" s="54" customFormat="1" ht="18" customHeight="1">
      <c r="A10" s="322"/>
      <c r="B10" s="322" t="s">
        <v>260</v>
      </c>
      <c r="C10" s="323">
        <f>SUM(C11:C21)</f>
        <v>124695.83400000002</v>
      </c>
      <c r="D10" s="323">
        <f t="shared" ref="D10:S10" si="0">SUM(D11:D21)</f>
        <v>0</v>
      </c>
      <c r="E10" s="323">
        <f t="shared" si="0"/>
        <v>50212.794999999998</v>
      </c>
      <c r="F10" s="323">
        <f>SUM(F11:F21)</f>
        <v>2612.0499999999997</v>
      </c>
      <c r="G10" s="323">
        <f t="shared" si="0"/>
        <v>47600.744999999995</v>
      </c>
      <c r="H10" s="323">
        <f t="shared" si="0"/>
        <v>74483.03899999999</v>
      </c>
      <c r="I10" s="323">
        <f>SUM(I11:I21)</f>
        <v>148559.66514500001</v>
      </c>
      <c r="J10" s="323">
        <f t="shared" si="0"/>
        <v>142.62200000000001</v>
      </c>
      <c r="K10" s="323">
        <f t="shared" si="0"/>
        <v>0</v>
      </c>
      <c r="L10" s="323">
        <f t="shared" si="0"/>
        <v>0</v>
      </c>
      <c r="M10" s="323">
        <f>SUM(M11:M21)</f>
        <v>83646.76890000001</v>
      </c>
      <c r="N10" s="324">
        <f t="shared" si="0"/>
        <v>300.16433999999998</v>
      </c>
      <c r="O10" s="324">
        <f t="shared" si="0"/>
        <v>0</v>
      </c>
      <c r="P10" s="323">
        <f t="shared" si="0"/>
        <v>41557.530972</v>
      </c>
      <c r="Q10" s="323">
        <f>SUM(Q11:Q21)</f>
        <v>2188.4720000000002</v>
      </c>
      <c r="R10" s="323">
        <f>SUM(R11:R21)</f>
        <v>39369.058971999999</v>
      </c>
      <c r="S10" s="324">
        <f t="shared" si="0"/>
        <v>659.13247699999999</v>
      </c>
      <c r="T10" s="323">
        <f>SUM(T11:T21)</f>
        <v>22553.610796000001</v>
      </c>
      <c r="U10" s="325">
        <f>I10/C10%</f>
        <v>119.1376330543649</v>
      </c>
      <c r="V10" s="325"/>
      <c r="W10" s="325">
        <f>M10/H10*100</f>
        <v>112.30310957102598</v>
      </c>
      <c r="X10" s="325"/>
      <c r="Y10" s="105"/>
      <c r="Z10" s="105"/>
    </row>
    <row r="11" spans="1:26" ht="18" customHeight="1">
      <c r="A11" s="326">
        <v>1</v>
      </c>
      <c r="B11" s="304" t="s">
        <v>318</v>
      </c>
      <c r="C11" s="327">
        <f>D11+E11+H11</f>
        <v>14199.2</v>
      </c>
      <c r="D11" s="327"/>
      <c r="E11" s="327">
        <f>F11+G11</f>
        <v>7144.59</v>
      </c>
      <c r="F11" s="327">
        <v>1620</v>
      </c>
      <c r="G11" s="327">
        <v>5524.59</v>
      </c>
      <c r="H11" s="327">
        <v>7054.61</v>
      </c>
      <c r="I11" s="327">
        <f>J11+M11+P11+S11+T11</f>
        <v>15462.431411</v>
      </c>
      <c r="J11" s="327"/>
      <c r="K11" s="327"/>
      <c r="L11" s="327"/>
      <c r="M11" s="328">
        <f>15462.431411-J11-P11-S11-T11</f>
        <v>7307.4985269999997</v>
      </c>
      <c r="N11" s="328">
        <v>25.636559999999999</v>
      </c>
      <c r="O11" s="328"/>
      <c r="P11" s="327">
        <f>Q11+R11</f>
        <v>5343.9420499999997</v>
      </c>
      <c r="Q11" s="327">
        <v>720</v>
      </c>
      <c r="R11" s="327">
        <v>4623.9420499999997</v>
      </c>
      <c r="S11" s="328"/>
      <c r="T11" s="327">
        <v>2810.9908340000002</v>
      </c>
      <c r="U11" s="329">
        <f>I11/C11%</f>
        <v>108.89649706321481</v>
      </c>
      <c r="V11" s="329"/>
      <c r="W11" s="329">
        <f>M11/H11*100</f>
        <v>103.58472724927388</v>
      </c>
      <c r="X11" s="329"/>
      <c r="Y11" s="106"/>
      <c r="Z11" s="107"/>
    </row>
    <row r="12" spans="1:26" ht="18" customHeight="1">
      <c r="A12" s="326">
        <v>2</v>
      </c>
      <c r="B12" s="304" t="s">
        <v>319</v>
      </c>
      <c r="C12" s="327">
        <f t="shared" ref="C12:C21" si="1">D12+E12+H12</f>
        <v>12755.218999999999</v>
      </c>
      <c r="D12" s="327"/>
      <c r="E12" s="327">
        <f t="shared" ref="E12:E21" si="2">F12+G12</f>
        <v>5022.51</v>
      </c>
      <c r="F12" s="327">
        <v>79.38</v>
      </c>
      <c r="G12" s="327">
        <v>4943.13</v>
      </c>
      <c r="H12" s="327">
        <v>7732.7089999999989</v>
      </c>
      <c r="I12" s="327">
        <f t="shared" ref="I12:I21" si="3">J12+M12+P12+S12+T12</f>
        <v>16231.942373</v>
      </c>
      <c r="J12" s="327">
        <v>16</v>
      </c>
      <c r="K12" s="327"/>
      <c r="L12" s="327"/>
      <c r="M12" s="328">
        <f>16231.942373-J12-P12-S12-T12</f>
        <v>9463.6951629999985</v>
      </c>
      <c r="N12" s="328">
        <v>25.65</v>
      </c>
      <c r="O12" s="328"/>
      <c r="P12" s="327">
        <f t="shared" ref="P12:P21" si="4">Q12+R12</f>
        <v>4852.9611190000005</v>
      </c>
      <c r="Q12" s="327">
        <v>238.072</v>
      </c>
      <c r="R12" s="327">
        <v>4614.8891190000004</v>
      </c>
      <c r="S12" s="328">
        <v>15.634499999999999</v>
      </c>
      <c r="T12" s="327">
        <v>1883.6515910000001</v>
      </c>
      <c r="U12" s="329">
        <f t="shared" ref="U12:U21" si="5">I12/C12%</f>
        <v>127.25726130613673</v>
      </c>
      <c r="V12" s="329"/>
      <c r="W12" s="329">
        <f t="shared" ref="W12:W21" si="6">M12/H12*100</f>
        <v>122.38524898583407</v>
      </c>
      <c r="X12" s="329"/>
      <c r="Y12" s="106"/>
      <c r="Z12" s="107"/>
    </row>
    <row r="13" spans="1:26" ht="18" customHeight="1">
      <c r="A13" s="326">
        <v>3</v>
      </c>
      <c r="B13" s="304" t="s">
        <v>320</v>
      </c>
      <c r="C13" s="327">
        <f t="shared" si="1"/>
        <v>13283.93</v>
      </c>
      <c r="D13" s="327"/>
      <c r="E13" s="327">
        <f t="shared" si="2"/>
        <v>6321.83</v>
      </c>
      <c r="F13" s="327"/>
      <c r="G13" s="327">
        <v>6321.83</v>
      </c>
      <c r="H13" s="327">
        <v>6962.0999999999995</v>
      </c>
      <c r="I13" s="327">
        <f t="shared" si="3"/>
        <v>15372.327859000001</v>
      </c>
      <c r="J13" s="327"/>
      <c r="K13" s="327"/>
      <c r="L13" s="327"/>
      <c r="M13" s="328">
        <f>15372.327859-J13-P13-S13-T13</f>
        <v>6711.7409780000007</v>
      </c>
      <c r="N13" s="328">
        <v>25.365480000000002</v>
      </c>
      <c r="O13" s="328"/>
      <c r="P13" s="327">
        <f t="shared" si="4"/>
        <v>5171.3751499999998</v>
      </c>
      <c r="Q13" s="327"/>
      <c r="R13" s="327">
        <v>5171.3751499999998</v>
      </c>
      <c r="S13" s="328">
        <v>65.258475000000004</v>
      </c>
      <c r="T13" s="327">
        <v>3423.9532559999998</v>
      </c>
      <c r="U13" s="329">
        <f t="shared" si="5"/>
        <v>115.72123504866406</v>
      </c>
      <c r="V13" s="329"/>
      <c r="W13" s="329">
        <f>M13/H13*100</f>
        <v>96.403972623202776</v>
      </c>
      <c r="X13" s="329"/>
      <c r="Y13" s="106"/>
      <c r="Z13" s="107"/>
    </row>
    <row r="14" spans="1:26" ht="18" customHeight="1">
      <c r="A14" s="326">
        <v>4</v>
      </c>
      <c r="B14" s="304" t="s">
        <v>321</v>
      </c>
      <c r="C14" s="327">
        <f t="shared" si="1"/>
        <v>9501</v>
      </c>
      <c r="D14" s="327"/>
      <c r="E14" s="327">
        <f t="shared" si="2"/>
        <v>3086.85</v>
      </c>
      <c r="F14" s="327"/>
      <c r="G14" s="327">
        <v>3086.85</v>
      </c>
      <c r="H14" s="327">
        <v>6414.15</v>
      </c>
      <c r="I14" s="327">
        <f>J14+M14+P14+S14+T14</f>
        <v>10968.810235000001</v>
      </c>
      <c r="J14" s="327"/>
      <c r="K14" s="327"/>
      <c r="L14" s="327"/>
      <c r="M14" s="328">
        <f>10968.810235-J14-P14-S14-T14</f>
        <v>6995.065743000001</v>
      </c>
      <c r="N14" s="328">
        <v>25.65</v>
      </c>
      <c r="O14" s="328"/>
      <c r="P14" s="327">
        <f t="shared" si="4"/>
        <v>2439.0529900000001</v>
      </c>
      <c r="Q14" s="327"/>
      <c r="R14" s="327">
        <v>2439.0529900000001</v>
      </c>
      <c r="S14" s="328"/>
      <c r="T14" s="327">
        <v>1534.6915019999999</v>
      </c>
      <c r="U14" s="329">
        <f t="shared" si="5"/>
        <v>115.44900784127987</v>
      </c>
      <c r="V14" s="329"/>
      <c r="W14" s="329">
        <f t="shared" si="6"/>
        <v>109.05678449989477</v>
      </c>
      <c r="X14" s="329"/>
      <c r="Y14" s="106"/>
      <c r="Z14" s="107"/>
    </row>
    <row r="15" spans="1:26" ht="18" customHeight="1">
      <c r="A15" s="326">
        <v>5</v>
      </c>
      <c r="B15" s="304" t="s">
        <v>322</v>
      </c>
      <c r="C15" s="327">
        <f t="shared" si="1"/>
        <v>10872.185000000001</v>
      </c>
      <c r="D15" s="327"/>
      <c r="E15" s="327">
        <f t="shared" si="2"/>
        <v>3332.16</v>
      </c>
      <c r="F15" s="328">
        <v>158.75</v>
      </c>
      <c r="G15" s="327">
        <v>3173.41</v>
      </c>
      <c r="H15" s="327">
        <v>7540.0250000000005</v>
      </c>
      <c r="I15" s="327">
        <f t="shared" si="3"/>
        <v>13300.487999000001</v>
      </c>
      <c r="J15" s="327">
        <v>8</v>
      </c>
      <c r="K15" s="327"/>
      <c r="L15" s="327"/>
      <c r="M15" s="328">
        <f>13300.487999-J15-P15-S15-T15</f>
        <v>9260.913730000002</v>
      </c>
      <c r="N15" s="328">
        <v>45.65</v>
      </c>
      <c r="O15" s="328"/>
      <c r="P15" s="327">
        <f t="shared" si="4"/>
        <v>3084.9452900000001</v>
      </c>
      <c r="Q15" s="327">
        <f>246.12-J15</f>
        <v>238.12</v>
      </c>
      <c r="R15" s="327">
        <v>2846.8252900000002</v>
      </c>
      <c r="S15" s="328"/>
      <c r="T15" s="327">
        <v>946.62897899999996</v>
      </c>
      <c r="U15" s="329">
        <f t="shared" si="5"/>
        <v>122.33500440803756</v>
      </c>
      <c r="V15" s="329"/>
      <c r="W15" s="329">
        <f t="shared" si="6"/>
        <v>122.82338228321525</v>
      </c>
      <c r="X15" s="329"/>
      <c r="Y15" s="106"/>
      <c r="Z15" s="107"/>
    </row>
    <row r="16" spans="1:26" ht="18" customHeight="1">
      <c r="A16" s="326">
        <v>6</v>
      </c>
      <c r="B16" s="304" t="s">
        <v>323</v>
      </c>
      <c r="C16" s="327">
        <f t="shared" si="1"/>
        <v>11561.989999999998</v>
      </c>
      <c r="D16" s="327"/>
      <c r="E16" s="327">
        <f t="shared" si="2"/>
        <v>4822.9399999999996</v>
      </c>
      <c r="F16" s="327">
        <v>119.11</v>
      </c>
      <c r="G16" s="327">
        <v>4703.83</v>
      </c>
      <c r="H16" s="327">
        <v>6739.0499999999984</v>
      </c>
      <c r="I16" s="327">
        <f t="shared" si="3"/>
        <v>12999.139974</v>
      </c>
      <c r="J16" s="327"/>
      <c r="K16" s="327"/>
      <c r="L16" s="327"/>
      <c r="M16" s="328">
        <f>12999.139974-J16-P16-S16-T16</f>
        <v>7418.5469039999998</v>
      </c>
      <c r="N16" s="328">
        <v>23.962499999999999</v>
      </c>
      <c r="O16" s="328"/>
      <c r="P16" s="327">
        <f t="shared" si="4"/>
        <v>4053.4535720000003</v>
      </c>
      <c r="Q16" s="327">
        <f>119.11-J16</f>
        <v>119.11</v>
      </c>
      <c r="R16" s="327">
        <v>3934.3435720000002</v>
      </c>
      <c r="S16" s="328">
        <v>51.325699999999998</v>
      </c>
      <c r="T16" s="327">
        <v>1475.8137979999999</v>
      </c>
      <c r="U16" s="329">
        <f t="shared" si="5"/>
        <v>112.42995344227077</v>
      </c>
      <c r="V16" s="329"/>
      <c r="W16" s="329">
        <f t="shared" si="6"/>
        <v>110.0829776303782</v>
      </c>
      <c r="X16" s="329"/>
      <c r="Y16" s="106"/>
      <c r="Z16" s="107"/>
    </row>
    <row r="17" spans="1:27" ht="18" customHeight="1">
      <c r="A17" s="326">
        <v>9</v>
      </c>
      <c r="B17" s="304" t="s">
        <v>324</v>
      </c>
      <c r="C17" s="327">
        <f t="shared" si="1"/>
        <v>10620.645</v>
      </c>
      <c r="D17" s="327"/>
      <c r="E17" s="327">
        <f t="shared" si="2"/>
        <v>4234.82</v>
      </c>
      <c r="F17" s="327">
        <v>198.45</v>
      </c>
      <c r="G17" s="327">
        <v>4036.37</v>
      </c>
      <c r="H17" s="327">
        <v>6385.8250000000016</v>
      </c>
      <c r="I17" s="327">
        <f t="shared" si="3"/>
        <v>12514.87147</v>
      </c>
      <c r="J17" s="327"/>
      <c r="K17" s="327"/>
      <c r="L17" s="327"/>
      <c r="M17" s="328">
        <f>12514.87147-J17-P17-S17-T17</f>
        <v>6912.6684060000007</v>
      </c>
      <c r="N17" s="328">
        <v>25.65</v>
      </c>
      <c r="O17" s="328"/>
      <c r="P17" s="327">
        <f t="shared" si="4"/>
        <v>3030.4199609999996</v>
      </c>
      <c r="Q17" s="327">
        <v>198.45</v>
      </c>
      <c r="R17" s="327">
        <v>2831.9699609999998</v>
      </c>
      <c r="S17" s="328">
        <v>88.680533999999994</v>
      </c>
      <c r="T17" s="327">
        <v>2483.1025690000001</v>
      </c>
      <c r="U17" s="329">
        <f t="shared" si="5"/>
        <v>117.83532421995086</v>
      </c>
      <c r="V17" s="329"/>
      <c r="W17" s="329">
        <f t="shared" si="6"/>
        <v>108.25020112514827</v>
      </c>
      <c r="X17" s="329"/>
      <c r="Y17" s="106"/>
      <c r="Z17" s="107"/>
    </row>
    <row r="18" spans="1:27" s="103" customFormat="1" ht="18" customHeight="1">
      <c r="A18" s="330">
        <v>8</v>
      </c>
      <c r="B18" s="304" t="s">
        <v>325</v>
      </c>
      <c r="C18" s="328">
        <f t="shared" si="1"/>
        <v>9960.5850000000009</v>
      </c>
      <c r="D18" s="328"/>
      <c r="E18" s="328">
        <f t="shared" si="2"/>
        <v>3565.4850000000001</v>
      </c>
      <c r="F18" s="328"/>
      <c r="G18" s="328">
        <v>3565.4850000000001</v>
      </c>
      <c r="H18" s="328">
        <v>6395.1</v>
      </c>
      <c r="I18" s="328">
        <f t="shared" si="3"/>
        <v>12971.285105999999</v>
      </c>
      <c r="J18" s="328">
        <v>24</v>
      </c>
      <c r="K18" s="328"/>
      <c r="L18" s="328"/>
      <c r="M18" s="328">
        <f>12971.285106-J18-P18-S18-T18</f>
        <v>6772.6293559999995</v>
      </c>
      <c r="N18" s="328">
        <v>25.649799999999999</v>
      </c>
      <c r="O18" s="328"/>
      <c r="P18" s="328">
        <f t="shared" si="4"/>
        <v>2638.2769499999999</v>
      </c>
      <c r="Q18" s="328">
        <f>262.36-J18</f>
        <v>238.36</v>
      </c>
      <c r="R18" s="328">
        <v>2399.9169499999998</v>
      </c>
      <c r="S18" s="328">
        <v>343.51245</v>
      </c>
      <c r="T18" s="327">
        <v>3192.8663499999998</v>
      </c>
      <c r="U18" s="331">
        <f t="shared" si="5"/>
        <v>130.22613738048517</v>
      </c>
      <c r="V18" s="331"/>
      <c r="W18" s="331">
        <f t="shared" si="6"/>
        <v>105.90341599036761</v>
      </c>
      <c r="X18" s="331"/>
      <c r="Y18" s="108"/>
      <c r="Z18" s="109"/>
      <c r="AA18" s="110"/>
    </row>
    <row r="19" spans="1:27" ht="18" customHeight="1">
      <c r="A19" s="326">
        <v>9</v>
      </c>
      <c r="B19" s="304" t="s">
        <v>326</v>
      </c>
      <c r="C19" s="327">
        <f t="shared" si="1"/>
        <v>13547.375</v>
      </c>
      <c r="D19" s="327"/>
      <c r="E19" s="327">
        <f t="shared" si="2"/>
        <v>5867.97</v>
      </c>
      <c r="F19" s="327">
        <v>198.46</v>
      </c>
      <c r="G19" s="327">
        <v>5669.51</v>
      </c>
      <c r="H19" s="327">
        <v>7679.4049999999997</v>
      </c>
      <c r="I19" s="327">
        <f t="shared" si="3"/>
        <v>18080.216855999999</v>
      </c>
      <c r="J19" s="327">
        <v>94.622</v>
      </c>
      <c r="K19" s="327"/>
      <c r="L19" s="327"/>
      <c r="M19" s="328">
        <f>18080.216856-J19-P19-S19-T19</f>
        <v>10207.990081</v>
      </c>
      <c r="N19" s="328">
        <v>25.65</v>
      </c>
      <c r="O19" s="328"/>
      <c r="P19" s="327">
        <f t="shared" si="4"/>
        <v>4994.3558700000003</v>
      </c>
      <c r="Q19" s="327">
        <f>293.082-J19</f>
        <v>198.45999999999998</v>
      </c>
      <c r="R19" s="327">
        <v>4795.8958700000003</v>
      </c>
      <c r="S19" s="328">
        <v>64.722999999999999</v>
      </c>
      <c r="T19" s="327">
        <v>2718.525905</v>
      </c>
      <c r="U19" s="329">
        <f t="shared" si="5"/>
        <v>133.45918937063453</v>
      </c>
      <c r="V19" s="329"/>
      <c r="W19" s="329">
        <f t="shared" si="6"/>
        <v>132.92683588116526</v>
      </c>
      <c r="X19" s="329"/>
      <c r="Y19" s="106"/>
      <c r="Z19" s="107"/>
      <c r="AA19" s="111"/>
    </row>
    <row r="20" spans="1:27" ht="18" customHeight="1">
      <c r="A20" s="326">
        <v>10</v>
      </c>
      <c r="B20" s="304" t="s">
        <v>327</v>
      </c>
      <c r="C20" s="327">
        <f t="shared" si="1"/>
        <v>9578.32</v>
      </c>
      <c r="D20" s="327"/>
      <c r="E20" s="327">
        <f t="shared" si="2"/>
        <v>3615.4399999999996</v>
      </c>
      <c r="F20" s="327">
        <v>39.450000000000003</v>
      </c>
      <c r="G20" s="327">
        <v>3575.99</v>
      </c>
      <c r="H20" s="327">
        <v>5962.88</v>
      </c>
      <c r="I20" s="327">
        <f>J20+M20+P20+S20+T20</f>
        <v>10851.302295</v>
      </c>
      <c r="J20" s="327"/>
      <c r="K20" s="327"/>
      <c r="L20" s="327"/>
      <c r="M20" s="328">
        <f>10851.302295-J20-P20-S20-T20</f>
        <v>6855.2135070000004</v>
      </c>
      <c r="N20" s="328">
        <v>25.65</v>
      </c>
      <c r="O20" s="328"/>
      <c r="P20" s="327">
        <f t="shared" si="4"/>
        <v>3144.3087699999996</v>
      </c>
      <c r="Q20" s="327">
        <v>39.450000000000003</v>
      </c>
      <c r="R20" s="327">
        <v>3104.8587699999998</v>
      </c>
      <c r="S20" s="328">
        <v>29.997817999999999</v>
      </c>
      <c r="T20" s="327">
        <v>821.78219999999999</v>
      </c>
      <c r="U20" s="329">
        <f t="shared" si="5"/>
        <v>113.29024604523549</v>
      </c>
      <c r="V20" s="329"/>
      <c r="W20" s="329">
        <f t="shared" si="6"/>
        <v>114.96480739173019</v>
      </c>
      <c r="X20" s="329"/>
      <c r="Y20" s="106"/>
      <c r="Z20" s="107"/>
    </row>
    <row r="21" spans="1:27" ht="18" customHeight="1">
      <c r="A21" s="332">
        <v>11</v>
      </c>
      <c r="B21" s="310" t="s">
        <v>328</v>
      </c>
      <c r="C21" s="333">
        <f t="shared" si="1"/>
        <v>8815.3849999999984</v>
      </c>
      <c r="D21" s="333"/>
      <c r="E21" s="333">
        <f t="shared" si="2"/>
        <v>3198.2</v>
      </c>
      <c r="F21" s="333">
        <v>198.45</v>
      </c>
      <c r="G21" s="333">
        <v>2999.75</v>
      </c>
      <c r="H21" s="333">
        <v>5617.1849999999995</v>
      </c>
      <c r="I21" s="333">
        <f t="shared" si="3"/>
        <v>9806.8495669999993</v>
      </c>
      <c r="J21" s="333"/>
      <c r="K21" s="333"/>
      <c r="L21" s="333"/>
      <c r="M21" s="334">
        <f>9806.849567-J21-P21-S21-T21</f>
        <v>5740.8065049999996</v>
      </c>
      <c r="N21" s="334">
        <v>25.65</v>
      </c>
      <c r="O21" s="334"/>
      <c r="P21" s="333">
        <f t="shared" si="4"/>
        <v>2804.4392499999999</v>
      </c>
      <c r="Q21" s="333">
        <v>198.45</v>
      </c>
      <c r="R21" s="333">
        <v>2605.9892500000001</v>
      </c>
      <c r="S21" s="334"/>
      <c r="T21" s="333">
        <v>1261.6038120000001</v>
      </c>
      <c r="U21" s="335">
        <f t="shared" si="5"/>
        <v>111.24697976322079</v>
      </c>
      <c r="V21" s="335"/>
      <c r="W21" s="335">
        <f t="shared" si="6"/>
        <v>102.20077325208268</v>
      </c>
      <c r="X21" s="335"/>
      <c r="Y21" s="106"/>
      <c r="Z21" s="107"/>
    </row>
    <row r="22" spans="1:27">
      <c r="A22" s="120" t="s">
        <v>438</v>
      </c>
      <c r="M22" s="106"/>
      <c r="R22" s="107"/>
      <c r="Y22" s="106"/>
    </row>
    <row r="23" spans="1:27">
      <c r="A23" s="121" t="s">
        <v>261</v>
      </c>
      <c r="O23" s="114"/>
      <c r="P23" s="147"/>
    </row>
    <row r="24" spans="1:27">
      <c r="A24" s="121" t="s">
        <v>262</v>
      </c>
      <c r="Q24" s="147"/>
      <c r="R24" s="147"/>
    </row>
    <row r="25" spans="1:27">
      <c r="A25" s="121" t="s">
        <v>263</v>
      </c>
      <c r="O25" s="114"/>
      <c r="R25" s="336"/>
    </row>
    <row r="26" spans="1:27">
      <c r="A26" s="112"/>
      <c r="B26" s="113"/>
    </row>
    <row r="27" spans="1:27">
      <c r="A27" s="112"/>
      <c r="N27" s="114"/>
      <c r="O27" s="114"/>
    </row>
    <row r="28" spans="1:27">
      <c r="A28" s="112"/>
      <c r="N28" s="114"/>
      <c r="O28" s="114"/>
    </row>
    <row r="29" spans="1:27">
      <c r="A29" s="112"/>
      <c r="N29" s="114" t="e">
        <f>#REF!-'58'!I10</f>
        <v>#REF!</v>
      </c>
      <c r="O29" s="114"/>
    </row>
    <row r="30" spans="1:27">
      <c r="A30" s="112"/>
      <c r="N30" s="114"/>
      <c r="O30" s="114"/>
    </row>
    <row r="31" spans="1:27">
      <c r="A31" s="112"/>
      <c r="N31" s="114"/>
      <c r="O31" s="114"/>
    </row>
    <row r="32" spans="1:27">
      <c r="A32" s="112"/>
      <c r="N32" s="114"/>
      <c r="O32" s="114"/>
    </row>
    <row r="33" spans="1:15">
      <c r="A33" s="112"/>
      <c r="N33" s="114"/>
      <c r="O33" s="114"/>
    </row>
    <row r="34" spans="1:15">
      <c r="N34" s="114"/>
      <c r="O34" s="114"/>
    </row>
    <row r="35" spans="1:15">
      <c r="N35" s="114"/>
      <c r="O35" s="114"/>
    </row>
    <row r="36" spans="1:15">
      <c r="N36" s="114"/>
      <c r="O36" s="114"/>
    </row>
    <row r="37" spans="1:15">
      <c r="N37" s="114"/>
      <c r="O37" s="114"/>
    </row>
  </sheetData>
  <mergeCells count="32">
    <mergeCell ref="V4:X4"/>
    <mergeCell ref="A1:C1"/>
    <mergeCell ref="V6:V8"/>
    <mergeCell ref="W6:W8"/>
    <mergeCell ref="X6:X8"/>
    <mergeCell ref="M7:M8"/>
    <mergeCell ref="N7:O7"/>
    <mergeCell ref="P7:P8"/>
    <mergeCell ref="Q7:R7"/>
    <mergeCell ref="S6:S8"/>
    <mergeCell ref="P6:R6"/>
    <mergeCell ref="F7:G7"/>
    <mergeCell ref="J7:J8"/>
    <mergeCell ref="K7:L7"/>
    <mergeCell ref="T6:T8"/>
    <mergeCell ref="U6:U8"/>
    <mergeCell ref="U1:X1"/>
    <mergeCell ref="A2:W2"/>
    <mergeCell ref="A3:W3"/>
    <mergeCell ref="A5:A8"/>
    <mergeCell ref="B5:B8"/>
    <mergeCell ref="C5:H5"/>
    <mergeCell ref="I5:T5"/>
    <mergeCell ref="U5:X5"/>
    <mergeCell ref="C6:C8"/>
    <mergeCell ref="D6:D8"/>
    <mergeCell ref="E6:G6"/>
    <mergeCell ref="H6:H8"/>
    <mergeCell ref="I6:I8"/>
    <mergeCell ref="J6:L6"/>
    <mergeCell ref="M6:O6"/>
    <mergeCell ref="E7:E8"/>
  </mergeCells>
  <pageMargins left="0.19685039370078741" right="0.19685039370078741" top="0.35433070866141736" bottom="0.74803149606299213" header="0.31496062992125984" footer="0.31496062992125984"/>
  <pageSetup scale="6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sheetPr>
  <dimension ref="A1:U43"/>
  <sheetViews>
    <sheetView workbookViewId="0">
      <selection sqref="A1:C1"/>
    </sheetView>
  </sheetViews>
  <sheetFormatPr defaultColWidth="10" defaultRowHeight="13.9"/>
  <cols>
    <col min="1" max="1" width="5.46484375" style="96" customWidth="1"/>
    <col min="2" max="2" width="18.46484375" style="96" customWidth="1"/>
    <col min="3" max="5" width="8" style="96" customWidth="1"/>
    <col min="6" max="6" width="7.46484375" style="96" customWidth="1"/>
    <col min="7" max="7" width="8" style="96" customWidth="1"/>
    <col min="8" max="8" width="6.796875" style="96" customWidth="1"/>
    <col min="9" max="9" width="8.53125" style="96" customWidth="1"/>
    <col min="10" max="11" width="8" style="96" customWidth="1"/>
    <col min="12" max="12" width="9.1328125" style="96" customWidth="1"/>
    <col min="13" max="15" width="8" style="96" customWidth="1"/>
    <col min="16" max="16" width="6.796875" style="96" customWidth="1"/>
    <col min="17" max="17" width="8" style="96" customWidth="1"/>
    <col min="18" max="18" width="6.33203125" style="96" customWidth="1"/>
    <col min="19" max="19" width="8" style="96" customWidth="1"/>
    <col min="20" max="20" width="6.46484375" style="96" customWidth="1"/>
    <col min="21" max="21" width="19.1328125" style="96" customWidth="1"/>
    <col min="22" max="256" width="10" style="96"/>
    <col min="257" max="257" width="5.46484375" style="96" customWidth="1"/>
    <col min="258" max="258" width="21.796875" style="96" customWidth="1"/>
    <col min="259" max="259" width="12.33203125" style="96" customWidth="1"/>
    <col min="260" max="260" width="10.1328125" style="96" customWidth="1"/>
    <col min="261" max="261" width="11.33203125" style="96" customWidth="1"/>
    <col min="262" max="262" width="10.19921875" style="96" customWidth="1"/>
    <col min="263" max="263" width="11.796875" style="96" customWidth="1"/>
    <col min="264" max="264" width="10.46484375" style="96" customWidth="1"/>
    <col min="265" max="265" width="12.19921875" style="96" customWidth="1"/>
    <col min="266" max="266" width="11.19921875" style="96" customWidth="1"/>
    <col min="267" max="268" width="11" style="96" customWidth="1"/>
    <col min="269" max="270" width="10.46484375" style="96" customWidth="1"/>
    <col min="271" max="271" width="9.1328125" style="96" customWidth="1"/>
    <col min="272" max="272" width="8.46484375" style="96" customWidth="1"/>
    <col min="273" max="273" width="7.19921875" style="96" customWidth="1"/>
    <col min="274" max="274" width="9.6640625" style="96" customWidth="1"/>
    <col min="275" max="275" width="8.46484375" style="96" bestFit="1" customWidth="1"/>
    <col min="276" max="276" width="6.53125" style="96" customWidth="1"/>
    <col min="277" max="277" width="19.1328125" style="96" customWidth="1"/>
    <col min="278" max="512" width="10" style="96"/>
    <col min="513" max="513" width="5.46484375" style="96" customWidth="1"/>
    <col min="514" max="514" width="21.796875" style="96" customWidth="1"/>
    <col min="515" max="515" width="12.33203125" style="96" customWidth="1"/>
    <col min="516" max="516" width="10.1328125" style="96" customWidth="1"/>
    <col min="517" max="517" width="11.33203125" style="96" customWidth="1"/>
    <col min="518" max="518" width="10.19921875" style="96" customWidth="1"/>
    <col min="519" max="519" width="11.796875" style="96" customWidth="1"/>
    <col min="520" max="520" width="10.46484375" style="96" customWidth="1"/>
    <col min="521" max="521" width="12.19921875" style="96" customWidth="1"/>
    <col min="522" max="522" width="11.19921875" style="96" customWidth="1"/>
    <col min="523" max="524" width="11" style="96" customWidth="1"/>
    <col min="525" max="526" width="10.46484375" style="96" customWidth="1"/>
    <col min="527" max="527" width="9.1328125" style="96" customWidth="1"/>
    <col min="528" max="528" width="8.46484375" style="96" customWidth="1"/>
    <col min="529" max="529" width="7.19921875" style="96" customWidth="1"/>
    <col min="530" max="530" width="9.6640625" style="96" customWidth="1"/>
    <col min="531" max="531" width="8.46484375" style="96" bestFit="1" customWidth="1"/>
    <col min="532" max="532" width="6.53125" style="96" customWidth="1"/>
    <col min="533" max="533" width="19.1328125" style="96" customWidth="1"/>
    <col min="534" max="768" width="10" style="96"/>
    <col min="769" max="769" width="5.46484375" style="96" customWidth="1"/>
    <col min="770" max="770" width="21.796875" style="96" customWidth="1"/>
    <col min="771" max="771" width="12.33203125" style="96" customWidth="1"/>
    <col min="772" max="772" width="10.1328125" style="96" customWidth="1"/>
    <col min="773" max="773" width="11.33203125" style="96" customWidth="1"/>
    <col min="774" max="774" width="10.19921875" style="96" customWidth="1"/>
    <col min="775" max="775" width="11.796875" style="96" customWidth="1"/>
    <col min="776" max="776" width="10.46484375" style="96" customWidth="1"/>
    <col min="777" max="777" width="12.19921875" style="96" customWidth="1"/>
    <col min="778" max="778" width="11.19921875" style="96" customWidth="1"/>
    <col min="779" max="780" width="11" style="96" customWidth="1"/>
    <col min="781" max="782" width="10.46484375" style="96" customWidth="1"/>
    <col min="783" max="783" width="9.1328125" style="96" customWidth="1"/>
    <col min="784" max="784" width="8.46484375" style="96" customWidth="1"/>
    <col min="785" max="785" width="7.19921875" style="96" customWidth="1"/>
    <col min="786" max="786" width="9.6640625" style="96" customWidth="1"/>
    <col min="787" max="787" width="8.46484375" style="96" bestFit="1" customWidth="1"/>
    <col min="788" max="788" width="6.53125" style="96" customWidth="1"/>
    <col min="789" max="789" width="19.1328125" style="96" customWidth="1"/>
    <col min="790" max="1024" width="10" style="96"/>
    <col min="1025" max="1025" width="5.46484375" style="96" customWidth="1"/>
    <col min="1026" max="1026" width="21.796875" style="96" customWidth="1"/>
    <col min="1027" max="1027" width="12.33203125" style="96" customWidth="1"/>
    <col min="1028" max="1028" width="10.1328125" style="96" customWidth="1"/>
    <col min="1029" max="1029" width="11.33203125" style="96" customWidth="1"/>
    <col min="1030" max="1030" width="10.19921875" style="96" customWidth="1"/>
    <col min="1031" max="1031" width="11.796875" style="96" customWidth="1"/>
    <col min="1032" max="1032" width="10.46484375" style="96" customWidth="1"/>
    <col min="1033" max="1033" width="12.19921875" style="96" customWidth="1"/>
    <col min="1034" max="1034" width="11.19921875" style="96" customWidth="1"/>
    <col min="1035" max="1036" width="11" style="96" customWidth="1"/>
    <col min="1037" max="1038" width="10.46484375" style="96" customWidth="1"/>
    <col min="1039" max="1039" width="9.1328125" style="96" customWidth="1"/>
    <col min="1040" max="1040" width="8.46484375" style="96" customWidth="1"/>
    <col min="1041" max="1041" width="7.19921875" style="96" customWidth="1"/>
    <col min="1042" max="1042" width="9.6640625" style="96" customWidth="1"/>
    <col min="1043" max="1043" width="8.46484375" style="96" bestFit="1" customWidth="1"/>
    <col min="1044" max="1044" width="6.53125" style="96" customWidth="1"/>
    <col min="1045" max="1045" width="19.1328125" style="96" customWidth="1"/>
    <col min="1046" max="1280" width="10" style="96"/>
    <col min="1281" max="1281" width="5.46484375" style="96" customWidth="1"/>
    <col min="1282" max="1282" width="21.796875" style="96" customWidth="1"/>
    <col min="1283" max="1283" width="12.33203125" style="96" customWidth="1"/>
    <col min="1284" max="1284" width="10.1328125" style="96" customWidth="1"/>
    <col min="1285" max="1285" width="11.33203125" style="96" customWidth="1"/>
    <col min="1286" max="1286" width="10.19921875" style="96" customWidth="1"/>
    <col min="1287" max="1287" width="11.796875" style="96" customWidth="1"/>
    <col min="1288" max="1288" width="10.46484375" style="96" customWidth="1"/>
    <col min="1289" max="1289" width="12.19921875" style="96" customWidth="1"/>
    <col min="1290" max="1290" width="11.19921875" style="96" customWidth="1"/>
    <col min="1291" max="1292" width="11" style="96" customWidth="1"/>
    <col min="1293" max="1294" width="10.46484375" style="96" customWidth="1"/>
    <col min="1295" max="1295" width="9.1328125" style="96" customWidth="1"/>
    <col min="1296" max="1296" width="8.46484375" style="96" customWidth="1"/>
    <col min="1297" max="1297" width="7.19921875" style="96" customWidth="1"/>
    <col min="1298" max="1298" width="9.6640625" style="96" customWidth="1"/>
    <col min="1299" max="1299" width="8.46484375" style="96" bestFit="1" customWidth="1"/>
    <col min="1300" max="1300" width="6.53125" style="96" customWidth="1"/>
    <col min="1301" max="1301" width="19.1328125" style="96" customWidth="1"/>
    <col min="1302" max="1536" width="10" style="96"/>
    <col min="1537" max="1537" width="5.46484375" style="96" customWidth="1"/>
    <col min="1538" max="1538" width="21.796875" style="96" customWidth="1"/>
    <col min="1539" max="1539" width="12.33203125" style="96" customWidth="1"/>
    <col min="1540" max="1540" width="10.1328125" style="96" customWidth="1"/>
    <col min="1541" max="1541" width="11.33203125" style="96" customWidth="1"/>
    <col min="1542" max="1542" width="10.19921875" style="96" customWidth="1"/>
    <col min="1543" max="1543" width="11.796875" style="96" customWidth="1"/>
    <col min="1544" max="1544" width="10.46484375" style="96" customWidth="1"/>
    <col min="1545" max="1545" width="12.19921875" style="96" customWidth="1"/>
    <col min="1546" max="1546" width="11.19921875" style="96" customWidth="1"/>
    <col min="1547" max="1548" width="11" style="96" customWidth="1"/>
    <col min="1549" max="1550" width="10.46484375" style="96" customWidth="1"/>
    <col min="1551" max="1551" width="9.1328125" style="96" customWidth="1"/>
    <col min="1552" max="1552" width="8.46484375" style="96" customWidth="1"/>
    <col min="1553" max="1553" width="7.19921875" style="96" customWidth="1"/>
    <col min="1554" max="1554" width="9.6640625" style="96" customWidth="1"/>
    <col min="1555" max="1555" width="8.46484375" style="96" bestFit="1" customWidth="1"/>
    <col min="1556" max="1556" width="6.53125" style="96" customWidth="1"/>
    <col min="1557" max="1557" width="19.1328125" style="96" customWidth="1"/>
    <col min="1558" max="1792" width="10" style="96"/>
    <col min="1793" max="1793" width="5.46484375" style="96" customWidth="1"/>
    <col min="1794" max="1794" width="21.796875" style="96" customWidth="1"/>
    <col min="1795" max="1795" width="12.33203125" style="96" customWidth="1"/>
    <col min="1796" max="1796" width="10.1328125" style="96" customWidth="1"/>
    <col min="1797" max="1797" width="11.33203125" style="96" customWidth="1"/>
    <col min="1798" max="1798" width="10.19921875" style="96" customWidth="1"/>
    <col min="1799" max="1799" width="11.796875" style="96" customWidth="1"/>
    <col min="1800" max="1800" width="10.46484375" style="96" customWidth="1"/>
    <col min="1801" max="1801" width="12.19921875" style="96" customWidth="1"/>
    <col min="1802" max="1802" width="11.19921875" style="96" customWidth="1"/>
    <col min="1803" max="1804" width="11" style="96" customWidth="1"/>
    <col min="1805" max="1806" width="10.46484375" style="96" customWidth="1"/>
    <col min="1807" max="1807" width="9.1328125" style="96" customWidth="1"/>
    <col min="1808" max="1808" width="8.46484375" style="96" customWidth="1"/>
    <col min="1809" max="1809" width="7.19921875" style="96" customWidth="1"/>
    <col min="1810" max="1810" width="9.6640625" style="96" customWidth="1"/>
    <col min="1811" max="1811" width="8.46484375" style="96" bestFit="1" customWidth="1"/>
    <col min="1812" max="1812" width="6.53125" style="96" customWidth="1"/>
    <col min="1813" max="1813" width="19.1328125" style="96" customWidth="1"/>
    <col min="1814" max="2048" width="10" style="96"/>
    <col min="2049" max="2049" width="5.46484375" style="96" customWidth="1"/>
    <col min="2050" max="2050" width="21.796875" style="96" customWidth="1"/>
    <col min="2051" max="2051" width="12.33203125" style="96" customWidth="1"/>
    <col min="2052" max="2052" width="10.1328125" style="96" customWidth="1"/>
    <col min="2053" max="2053" width="11.33203125" style="96" customWidth="1"/>
    <col min="2054" max="2054" width="10.19921875" style="96" customWidth="1"/>
    <col min="2055" max="2055" width="11.796875" style="96" customWidth="1"/>
    <col min="2056" max="2056" width="10.46484375" style="96" customWidth="1"/>
    <col min="2057" max="2057" width="12.19921875" style="96" customWidth="1"/>
    <col min="2058" max="2058" width="11.19921875" style="96" customWidth="1"/>
    <col min="2059" max="2060" width="11" style="96" customWidth="1"/>
    <col min="2061" max="2062" width="10.46484375" style="96" customWidth="1"/>
    <col min="2063" max="2063" width="9.1328125" style="96" customWidth="1"/>
    <col min="2064" max="2064" width="8.46484375" style="96" customWidth="1"/>
    <col min="2065" max="2065" width="7.19921875" style="96" customWidth="1"/>
    <col min="2066" max="2066" width="9.6640625" style="96" customWidth="1"/>
    <col min="2067" max="2067" width="8.46484375" style="96" bestFit="1" customWidth="1"/>
    <col min="2068" max="2068" width="6.53125" style="96" customWidth="1"/>
    <col min="2069" max="2069" width="19.1328125" style="96" customWidth="1"/>
    <col min="2070" max="2304" width="10" style="96"/>
    <col min="2305" max="2305" width="5.46484375" style="96" customWidth="1"/>
    <col min="2306" max="2306" width="21.796875" style="96" customWidth="1"/>
    <col min="2307" max="2307" width="12.33203125" style="96" customWidth="1"/>
    <col min="2308" max="2308" width="10.1328125" style="96" customWidth="1"/>
    <col min="2309" max="2309" width="11.33203125" style="96" customWidth="1"/>
    <col min="2310" max="2310" width="10.19921875" style="96" customWidth="1"/>
    <col min="2311" max="2311" width="11.796875" style="96" customWidth="1"/>
    <col min="2312" max="2312" width="10.46484375" style="96" customWidth="1"/>
    <col min="2313" max="2313" width="12.19921875" style="96" customWidth="1"/>
    <col min="2314" max="2314" width="11.19921875" style="96" customWidth="1"/>
    <col min="2315" max="2316" width="11" style="96" customWidth="1"/>
    <col min="2317" max="2318" width="10.46484375" style="96" customWidth="1"/>
    <col min="2319" max="2319" width="9.1328125" style="96" customWidth="1"/>
    <col min="2320" max="2320" width="8.46484375" style="96" customWidth="1"/>
    <col min="2321" max="2321" width="7.19921875" style="96" customWidth="1"/>
    <col min="2322" max="2322" width="9.6640625" style="96" customWidth="1"/>
    <col min="2323" max="2323" width="8.46484375" style="96" bestFit="1" customWidth="1"/>
    <col min="2324" max="2324" width="6.53125" style="96" customWidth="1"/>
    <col min="2325" max="2325" width="19.1328125" style="96" customWidth="1"/>
    <col min="2326" max="2560" width="10" style="96"/>
    <col min="2561" max="2561" width="5.46484375" style="96" customWidth="1"/>
    <col min="2562" max="2562" width="21.796875" style="96" customWidth="1"/>
    <col min="2563" max="2563" width="12.33203125" style="96" customWidth="1"/>
    <col min="2564" max="2564" width="10.1328125" style="96" customWidth="1"/>
    <col min="2565" max="2565" width="11.33203125" style="96" customWidth="1"/>
    <col min="2566" max="2566" width="10.19921875" style="96" customWidth="1"/>
    <col min="2567" max="2567" width="11.796875" style="96" customWidth="1"/>
    <col min="2568" max="2568" width="10.46484375" style="96" customWidth="1"/>
    <col min="2569" max="2569" width="12.19921875" style="96" customWidth="1"/>
    <col min="2570" max="2570" width="11.19921875" style="96" customWidth="1"/>
    <col min="2571" max="2572" width="11" style="96" customWidth="1"/>
    <col min="2573" max="2574" width="10.46484375" style="96" customWidth="1"/>
    <col min="2575" max="2575" width="9.1328125" style="96" customWidth="1"/>
    <col min="2576" max="2576" width="8.46484375" style="96" customWidth="1"/>
    <col min="2577" max="2577" width="7.19921875" style="96" customWidth="1"/>
    <col min="2578" max="2578" width="9.6640625" style="96" customWidth="1"/>
    <col min="2579" max="2579" width="8.46484375" style="96" bestFit="1" customWidth="1"/>
    <col min="2580" max="2580" width="6.53125" style="96" customWidth="1"/>
    <col min="2581" max="2581" width="19.1328125" style="96" customWidth="1"/>
    <col min="2582" max="2816" width="10" style="96"/>
    <col min="2817" max="2817" width="5.46484375" style="96" customWidth="1"/>
    <col min="2818" max="2818" width="21.796875" style="96" customWidth="1"/>
    <col min="2819" max="2819" width="12.33203125" style="96" customWidth="1"/>
    <col min="2820" max="2820" width="10.1328125" style="96" customWidth="1"/>
    <col min="2821" max="2821" width="11.33203125" style="96" customWidth="1"/>
    <col min="2822" max="2822" width="10.19921875" style="96" customWidth="1"/>
    <col min="2823" max="2823" width="11.796875" style="96" customWidth="1"/>
    <col min="2824" max="2824" width="10.46484375" style="96" customWidth="1"/>
    <col min="2825" max="2825" width="12.19921875" style="96" customWidth="1"/>
    <col min="2826" max="2826" width="11.19921875" style="96" customWidth="1"/>
    <col min="2827" max="2828" width="11" style="96" customWidth="1"/>
    <col min="2829" max="2830" width="10.46484375" style="96" customWidth="1"/>
    <col min="2831" max="2831" width="9.1328125" style="96" customWidth="1"/>
    <col min="2832" max="2832" width="8.46484375" style="96" customWidth="1"/>
    <col min="2833" max="2833" width="7.19921875" style="96" customWidth="1"/>
    <col min="2834" max="2834" width="9.6640625" style="96" customWidth="1"/>
    <col min="2835" max="2835" width="8.46484375" style="96" bestFit="1" customWidth="1"/>
    <col min="2836" max="2836" width="6.53125" style="96" customWidth="1"/>
    <col min="2837" max="2837" width="19.1328125" style="96" customWidth="1"/>
    <col min="2838" max="3072" width="10" style="96"/>
    <col min="3073" max="3073" width="5.46484375" style="96" customWidth="1"/>
    <col min="3074" max="3074" width="21.796875" style="96" customWidth="1"/>
    <col min="3075" max="3075" width="12.33203125" style="96" customWidth="1"/>
    <col min="3076" max="3076" width="10.1328125" style="96" customWidth="1"/>
    <col min="3077" max="3077" width="11.33203125" style="96" customWidth="1"/>
    <col min="3078" max="3078" width="10.19921875" style="96" customWidth="1"/>
    <col min="3079" max="3079" width="11.796875" style="96" customWidth="1"/>
    <col min="3080" max="3080" width="10.46484375" style="96" customWidth="1"/>
    <col min="3081" max="3081" width="12.19921875" style="96" customWidth="1"/>
    <col min="3082" max="3082" width="11.19921875" style="96" customWidth="1"/>
    <col min="3083" max="3084" width="11" style="96" customWidth="1"/>
    <col min="3085" max="3086" width="10.46484375" style="96" customWidth="1"/>
    <col min="3087" max="3087" width="9.1328125" style="96" customWidth="1"/>
    <col min="3088" max="3088" width="8.46484375" style="96" customWidth="1"/>
    <col min="3089" max="3089" width="7.19921875" style="96" customWidth="1"/>
    <col min="3090" max="3090" width="9.6640625" style="96" customWidth="1"/>
    <col min="3091" max="3091" width="8.46484375" style="96" bestFit="1" customWidth="1"/>
    <col min="3092" max="3092" width="6.53125" style="96" customWidth="1"/>
    <col min="3093" max="3093" width="19.1328125" style="96" customWidth="1"/>
    <col min="3094" max="3328" width="10" style="96"/>
    <col min="3329" max="3329" width="5.46484375" style="96" customWidth="1"/>
    <col min="3330" max="3330" width="21.796875" style="96" customWidth="1"/>
    <col min="3331" max="3331" width="12.33203125" style="96" customWidth="1"/>
    <col min="3332" max="3332" width="10.1328125" style="96" customWidth="1"/>
    <col min="3333" max="3333" width="11.33203125" style="96" customWidth="1"/>
    <col min="3334" max="3334" width="10.19921875" style="96" customWidth="1"/>
    <col min="3335" max="3335" width="11.796875" style="96" customWidth="1"/>
    <col min="3336" max="3336" width="10.46484375" style="96" customWidth="1"/>
    <col min="3337" max="3337" width="12.19921875" style="96" customWidth="1"/>
    <col min="3338" max="3338" width="11.19921875" style="96" customWidth="1"/>
    <col min="3339" max="3340" width="11" style="96" customWidth="1"/>
    <col min="3341" max="3342" width="10.46484375" style="96" customWidth="1"/>
    <col min="3343" max="3343" width="9.1328125" style="96" customWidth="1"/>
    <col min="3344" max="3344" width="8.46484375" style="96" customWidth="1"/>
    <col min="3345" max="3345" width="7.19921875" style="96" customWidth="1"/>
    <col min="3346" max="3346" width="9.6640625" style="96" customWidth="1"/>
    <col min="3347" max="3347" width="8.46484375" style="96" bestFit="1" customWidth="1"/>
    <col min="3348" max="3348" width="6.53125" style="96" customWidth="1"/>
    <col min="3349" max="3349" width="19.1328125" style="96" customWidth="1"/>
    <col min="3350" max="3584" width="10" style="96"/>
    <col min="3585" max="3585" width="5.46484375" style="96" customWidth="1"/>
    <col min="3586" max="3586" width="21.796875" style="96" customWidth="1"/>
    <col min="3587" max="3587" width="12.33203125" style="96" customWidth="1"/>
    <col min="3588" max="3588" width="10.1328125" style="96" customWidth="1"/>
    <col min="3589" max="3589" width="11.33203125" style="96" customWidth="1"/>
    <col min="3590" max="3590" width="10.19921875" style="96" customWidth="1"/>
    <col min="3591" max="3591" width="11.796875" style="96" customWidth="1"/>
    <col min="3592" max="3592" width="10.46484375" style="96" customWidth="1"/>
    <col min="3593" max="3593" width="12.19921875" style="96" customWidth="1"/>
    <col min="3594" max="3594" width="11.19921875" style="96" customWidth="1"/>
    <col min="3595" max="3596" width="11" style="96" customWidth="1"/>
    <col min="3597" max="3598" width="10.46484375" style="96" customWidth="1"/>
    <col min="3599" max="3599" width="9.1328125" style="96" customWidth="1"/>
    <col min="3600" max="3600" width="8.46484375" style="96" customWidth="1"/>
    <col min="3601" max="3601" width="7.19921875" style="96" customWidth="1"/>
    <col min="3602" max="3602" width="9.6640625" style="96" customWidth="1"/>
    <col min="3603" max="3603" width="8.46484375" style="96" bestFit="1" customWidth="1"/>
    <col min="3604" max="3604" width="6.53125" style="96" customWidth="1"/>
    <col min="3605" max="3605" width="19.1328125" style="96" customWidth="1"/>
    <col min="3606" max="3840" width="10" style="96"/>
    <col min="3841" max="3841" width="5.46484375" style="96" customWidth="1"/>
    <col min="3842" max="3842" width="21.796875" style="96" customWidth="1"/>
    <col min="3843" max="3843" width="12.33203125" style="96" customWidth="1"/>
    <col min="3844" max="3844" width="10.1328125" style="96" customWidth="1"/>
    <col min="3845" max="3845" width="11.33203125" style="96" customWidth="1"/>
    <col min="3846" max="3846" width="10.19921875" style="96" customWidth="1"/>
    <col min="3847" max="3847" width="11.796875" style="96" customWidth="1"/>
    <col min="3848" max="3848" width="10.46484375" style="96" customWidth="1"/>
    <col min="3849" max="3849" width="12.19921875" style="96" customWidth="1"/>
    <col min="3850" max="3850" width="11.19921875" style="96" customWidth="1"/>
    <col min="3851" max="3852" width="11" style="96" customWidth="1"/>
    <col min="3853" max="3854" width="10.46484375" style="96" customWidth="1"/>
    <col min="3855" max="3855" width="9.1328125" style="96" customWidth="1"/>
    <col min="3856" max="3856" width="8.46484375" style="96" customWidth="1"/>
    <col min="3857" max="3857" width="7.19921875" style="96" customWidth="1"/>
    <col min="3858" max="3858" width="9.6640625" style="96" customWidth="1"/>
    <col min="3859" max="3859" width="8.46484375" style="96" bestFit="1" customWidth="1"/>
    <col min="3860" max="3860" width="6.53125" style="96" customWidth="1"/>
    <col min="3861" max="3861" width="19.1328125" style="96" customWidth="1"/>
    <col min="3862" max="4096" width="10" style="96"/>
    <col min="4097" max="4097" width="5.46484375" style="96" customWidth="1"/>
    <col min="4098" max="4098" width="21.796875" style="96" customWidth="1"/>
    <col min="4099" max="4099" width="12.33203125" style="96" customWidth="1"/>
    <col min="4100" max="4100" width="10.1328125" style="96" customWidth="1"/>
    <col min="4101" max="4101" width="11.33203125" style="96" customWidth="1"/>
    <col min="4102" max="4102" width="10.19921875" style="96" customWidth="1"/>
    <col min="4103" max="4103" width="11.796875" style="96" customWidth="1"/>
    <col min="4104" max="4104" width="10.46484375" style="96" customWidth="1"/>
    <col min="4105" max="4105" width="12.19921875" style="96" customWidth="1"/>
    <col min="4106" max="4106" width="11.19921875" style="96" customWidth="1"/>
    <col min="4107" max="4108" width="11" style="96" customWidth="1"/>
    <col min="4109" max="4110" width="10.46484375" style="96" customWidth="1"/>
    <col min="4111" max="4111" width="9.1328125" style="96" customWidth="1"/>
    <col min="4112" max="4112" width="8.46484375" style="96" customWidth="1"/>
    <col min="4113" max="4113" width="7.19921875" style="96" customWidth="1"/>
    <col min="4114" max="4114" width="9.6640625" style="96" customWidth="1"/>
    <col min="4115" max="4115" width="8.46484375" style="96" bestFit="1" customWidth="1"/>
    <col min="4116" max="4116" width="6.53125" style="96" customWidth="1"/>
    <col min="4117" max="4117" width="19.1328125" style="96" customWidth="1"/>
    <col min="4118" max="4352" width="10" style="96"/>
    <col min="4353" max="4353" width="5.46484375" style="96" customWidth="1"/>
    <col min="4354" max="4354" width="21.796875" style="96" customWidth="1"/>
    <col min="4355" max="4355" width="12.33203125" style="96" customWidth="1"/>
    <col min="4356" max="4356" width="10.1328125" style="96" customWidth="1"/>
    <col min="4357" max="4357" width="11.33203125" style="96" customWidth="1"/>
    <col min="4358" max="4358" width="10.19921875" style="96" customWidth="1"/>
    <col min="4359" max="4359" width="11.796875" style="96" customWidth="1"/>
    <col min="4360" max="4360" width="10.46484375" style="96" customWidth="1"/>
    <col min="4361" max="4361" width="12.19921875" style="96" customWidth="1"/>
    <col min="4362" max="4362" width="11.19921875" style="96" customWidth="1"/>
    <col min="4363" max="4364" width="11" style="96" customWidth="1"/>
    <col min="4365" max="4366" width="10.46484375" style="96" customWidth="1"/>
    <col min="4367" max="4367" width="9.1328125" style="96" customWidth="1"/>
    <col min="4368" max="4368" width="8.46484375" style="96" customWidth="1"/>
    <col min="4369" max="4369" width="7.19921875" style="96" customWidth="1"/>
    <col min="4370" max="4370" width="9.6640625" style="96" customWidth="1"/>
    <col min="4371" max="4371" width="8.46484375" style="96" bestFit="1" customWidth="1"/>
    <col min="4372" max="4372" width="6.53125" style="96" customWidth="1"/>
    <col min="4373" max="4373" width="19.1328125" style="96" customWidth="1"/>
    <col min="4374" max="4608" width="10" style="96"/>
    <col min="4609" max="4609" width="5.46484375" style="96" customWidth="1"/>
    <col min="4610" max="4610" width="21.796875" style="96" customWidth="1"/>
    <col min="4611" max="4611" width="12.33203125" style="96" customWidth="1"/>
    <col min="4612" max="4612" width="10.1328125" style="96" customWidth="1"/>
    <col min="4613" max="4613" width="11.33203125" style="96" customWidth="1"/>
    <col min="4614" max="4614" width="10.19921875" style="96" customWidth="1"/>
    <col min="4615" max="4615" width="11.796875" style="96" customWidth="1"/>
    <col min="4616" max="4616" width="10.46484375" style="96" customWidth="1"/>
    <col min="4617" max="4617" width="12.19921875" style="96" customWidth="1"/>
    <col min="4618" max="4618" width="11.19921875" style="96" customWidth="1"/>
    <col min="4619" max="4620" width="11" style="96" customWidth="1"/>
    <col min="4621" max="4622" width="10.46484375" style="96" customWidth="1"/>
    <col min="4623" max="4623" width="9.1328125" style="96" customWidth="1"/>
    <col min="4624" max="4624" width="8.46484375" style="96" customWidth="1"/>
    <col min="4625" max="4625" width="7.19921875" style="96" customWidth="1"/>
    <col min="4626" max="4626" width="9.6640625" style="96" customWidth="1"/>
    <col min="4627" max="4627" width="8.46484375" style="96" bestFit="1" customWidth="1"/>
    <col min="4628" max="4628" width="6.53125" style="96" customWidth="1"/>
    <col min="4629" max="4629" width="19.1328125" style="96" customWidth="1"/>
    <col min="4630" max="4864" width="10" style="96"/>
    <col min="4865" max="4865" width="5.46484375" style="96" customWidth="1"/>
    <col min="4866" max="4866" width="21.796875" style="96" customWidth="1"/>
    <col min="4867" max="4867" width="12.33203125" style="96" customWidth="1"/>
    <col min="4868" max="4868" width="10.1328125" style="96" customWidth="1"/>
    <col min="4869" max="4869" width="11.33203125" style="96" customWidth="1"/>
    <col min="4870" max="4870" width="10.19921875" style="96" customWidth="1"/>
    <col min="4871" max="4871" width="11.796875" style="96" customWidth="1"/>
    <col min="4872" max="4872" width="10.46484375" style="96" customWidth="1"/>
    <col min="4873" max="4873" width="12.19921875" style="96" customWidth="1"/>
    <col min="4874" max="4874" width="11.19921875" style="96" customWidth="1"/>
    <col min="4875" max="4876" width="11" style="96" customWidth="1"/>
    <col min="4877" max="4878" width="10.46484375" style="96" customWidth="1"/>
    <col min="4879" max="4879" width="9.1328125" style="96" customWidth="1"/>
    <col min="4880" max="4880" width="8.46484375" style="96" customWidth="1"/>
    <col min="4881" max="4881" width="7.19921875" style="96" customWidth="1"/>
    <col min="4882" max="4882" width="9.6640625" style="96" customWidth="1"/>
    <col min="4883" max="4883" width="8.46484375" style="96" bestFit="1" customWidth="1"/>
    <col min="4884" max="4884" width="6.53125" style="96" customWidth="1"/>
    <col min="4885" max="4885" width="19.1328125" style="96" customWidth="1"/>
    <col min="4886" max="5120" width="10" style="96"/>
    <col min="5121" max="5121" width="5.46484375" style="96" customWidth="1"/>
    <col min="5122" max="5122" width="21.796875" style="96" customWidth="1"/>
    <col min="5123" max="5123" width="12.33203125" style="96" customWidth="1"/>
    <col min="5124" max="5124" width="10.1328125" style="96" customWidth="1"/>
    <col min="5125" max="5125" width="11.33203125" style="96" customWidth="1"/>
    <col min="5126" max="5126" width="10.19921875" style="96" customWidth="1"/>
    <col min="5127" max="5127" width="11.796875" style="96" customWidth="1"/>
    <col min="5128" max="5128" width="10.46484375" style="96" customWidth="1"/>
    <col min="5129" max="5129" width="12.19921875" style="96" customWidth="1"/>
    <col min="5130" max="5130" width="11.19921875" style="96" customWidth="1"/>
    <col min="5131" max="5132" width="11" style="96" customWidth="1"/>
    <col min="5133" max="5134" width="10.46484375" style="96" customWidth="1"/>
    <col min="5135" max="5135" width="9.1328125" style="96" customWidth="1"/>
    <col min="5136" max="5136" width="8.46484375" style="96" customWidth="1"/>
    <col min="5137" max="5137" width="7.19921875" style="96" customWidth="1"/>
    <col min="5138" max="5138" width="9.6640625" style="96" customWidth="1"/>
    <col min="5139" max="5139" width="8.46484375" style="96" bestFit="1" customWidth="1"/>
    <col min="5140" max="5140" width="6.53125" style="96" customWidth="1"/>
    <col min="5141" max="5141" width="19.1328125" style="96" customWidth="1"/>
    <col min="5142" max="5376" width="10" style="96"/>
    <col min="5377" max="5377" width="5.46484375" style="96" customWidth="1"/>
    <col min="5378" max="5378" width="21.796875" style="96" customWidth="1"/>
    <col min="5379" max="5379" width="12.33203125" style="96" customWidth="1"/>
    <col min="5380" max="5380" width="10.1328125" style="96" customWidth="1"/>
    <col min="5381" max="5381" width="11.33203125" style="96" customWidth="1"/>
    <col min="5382" max="5382" width="10.19921875" style="96" customWidth="1"/>
    <col min="5383" max="5383" width="11.796875" style="96" customWidth="1"/>
    <col min="5384" max="5384" width="10.46484375" style="96" customWidth="1"/>
    <col min="5385" max="5385" width="12.19921875" style="96" customWidth="1"/>
    <col min="5386" max="5386" width="11.19921875" style="96" customWidth="1"/>
    <col min="5387" max="5388" width="11" style="96" customWidth="1"/>
    <col min="5389" max="5390" width="10.46484375" style="96" customWidth="1"/>
    <col min="5391" max="5391" width="9.1328125" style="96" customWidth="1"/>
    <col min="5392" max="5392" width="8.46484375" style="96" customWidth="1"/>
    <col min="5393" max="5393" width="7.19921875" style="96" customWidth="1"/>
    <col min="5394" max="5394" width="9.6640625" style="96" customWidth="1"/>
    <col min="5395" max="5395" width="8.46484375" style="96" bestFit="1" customWidth="1"/>
    <col min="5396" max="5396" width="6.53125" style="96" customWidth="1"/>
    <col min="5397" max="5397" width="19.1328125" style="96" customWidth="1"/>
    <col min="5398" max="5632" width="10" style="96"/>
    <col min="5633" max="5633" width="5.46484375" style="96" customWidth="1"/>
    <col min="5634" max="5634" width="21.796875" style="96" customWidth="1"/>
    <col min="5635" max="5635" width="12.33203125" style="96" customWidth="1"/>
    <col min="5636" max="5636" width="10.1328125" style="96" customWidth="1"/>
    <col min="5637" max="5637" width="11.33203125" style="96" customWidth="1"/>
    <col min="5638" max="5638" width="10.19921875" style="96" customWidth="1"/>
    <col min="5639" max="5639" width="11.796875" style="96" customWidth="1"/>
    <col min="5640" max="5640" width="10.46484375" style="96" customWidth="1"/>
    <col min="5641" max="5641" width="12.19921875" style="96" customWidth="1"/>
    <col min="5642" max="5642" width="11.19921875" style="96" customWidth="1"/>
    <col min="5643" max="5644" width="11" style="96" customWidth="1"/>
    <col min="5645" max="5646" width="10.46484375" style="96" customWidth="1"/>
    <col min="5647" max="5647" width="9.1328125" style="96" customWidth="1"/>
    <col min="5648" max="5648" width="8.46484375" style="96" customWidth="1"/>
    <col min="5649" max="5649" width="7.19921875" style="96" customWidth="1"/>
    <col min="5650" max="5650" width="9.6640625" style="96" customWidth="1"/>
    <col min="5651" max="5651" width="8.46484375" style="96" bestFit="1" customWidth="1"/>
    <col min="5652" max="5652" width="6.53125" style="96" customWidth="1"/>
    <col min="5653" max="5653" width="19.1328125" style="96" customWidth="1"/>
    <col min="5654" max="5888" width="10" style="96"/>
    <col min="5889" max="5889" width="5.46484375" style="96" customWidth="1"/>
    <col min="5890" max="5890" width="21.796875" style="96" customWidth="1"/>
    <col min="5891" max="5891" width="12.33203125" style="96" customWidth="1"/>
    <col min="5892" max="5892" width="10.1328125" style="96" customWidth="1"/>
    <col min="5893" max="5893" width="11.33203125" style="96" customWidth="1"/>
    <col min="5894" max="5894" width="10.19921875" style="96" customWidth="1"/>
    <col min="5895" max="5895" width="11.796875" style="96" customWidth="1"/>
    <col min="5896" max="5896" width="10.46484375" style="96" customWidth="1"/>
    <col min="5897" max="5897" width="12.19921875" style="96" customWidth="1"/>
    <col min="5898" max="5898" width="11.19921875" style="96" customWidth="1"/>
    <col min="5899" max="5900" width="11" style="96" customWidth="1"/>
    <col min="5901" max="5902" width="10.46484375" style="96" customWidth="1"/>
    <col min="5903" max="5903" width="9.1328125" style="96" customWidth="1"/>
    <col min="5904" max="5904" width="8.46484375" style="96" customWidth="1"/>
    <col min="5905" max="5905" width="7.19921875" style="96" customWidth="1"/>
    <col min="5906" max="5906" width="9.6640625" style="96" customWidth="1"/>
    <col min="5907" max="5907" width="8.46484375" style="96" bestFit="1" customWidth="1"/>
    <col min="5908" max="5908" width="6.53125" style="96" customWidth="1"/>
    <col min="5909" max="5909" width="19.1328125" style="96" customWidth="1"/>
    <col min="5910" max="6144" width="10" style="96"/>
    <col min="6145" max="6145" width="5.46484375" style="96" customWidth="1"/>
    <col min="6146" max="6146" width="21.796875" style="96" customWidth="1"/>
    <col min="6147" max="6147" width="12.33203125" style="96" customWidth="1"/>
    <col min="6148" max="6148" width="10.1328125" style="96" customWidth="1"/>
    <col min="6149" max="6149" width="11.33203125" style="96" customWidth="1"/>
    <col min="6150" max="6150" width="10.19921875" style="96" customWidth="1"/>
    <col min="6151" max="6151" width="11.796875" style="96" customWidth="1"/>
    <col min="6152" max="6152" width="10.46484375" style="96" customWidth="1"/>
    <col min="6153" max="6153" width="12.19921875" style="96" customWidth="1"/>
    <col min="6154" max="6154" width="11.19921875" style="96" customWidth="1"/>
    <col min="6155" max="6156" width="11" style="96" customWidth="1"/>
    <col min="6157" max="6158" width="10.46484375" style="96" customWidth="1"/>
    <col min="6159" max="6159" width="9.1328125" style="96" customWidth="1"/>
    <col min="6160" max="6160" width="8.46484375" style="96" customWidth="1"/>
    <col min="6161" max="6161" width="7.19921875" style="96" customWidth="1"/>
    <col min="6162" max="6162" width="9.6640625" style="96" customWidth="1"/>
    <col min="6163" max="6163" width="8.46484375" style="96" bestFit="1" customWidth="1"/>
    <col min="6164" max="6164" width="6.53125" style="96" customWidth="1"/>
    <col min="6165" max="6165" width="19.1328125" style="96" customWidth="1"/>
    <col min="6166" max="6400" width="10" style="96"/>
    <col min="6401" max="6401" width="5.46484375" style="96" customWidth="1"/>
    <col min="6402" max="6402" width="21.796875" style="96" customWidth="1"/>
    <col min="6403" max="6403" width="12.33203125" style="96" customWidth="1"/>
    <col min="6404" max="6404" width="10.1328125" style="96" customWidth="1"/>
    <col min="6405" max="6405" width="11.33203125" style="96" customWidth="1"/>
    <col min="6406" max="6406" width="10.19921875" style="96" customWidth="1"/>
    <col min="6407" max="6407" width="11.796875" style="96" customWidth="1"/>
    <col min="6408" max="6408" width="10.46484375" style="96" customWidth="1"/>
    <col min="6409" max="6409" width="12.19921875" style="96" customWidth="1"/>
    <col min="6410" max="6410" width="11.19921875" style="96" customWidth="1"/>
    <col min="6411" max="6412" width="11" style="96" customWidth="1"/>
    <col min="6413" max="6414" width="10.46484375" style="96" customWidth="1"/>
    <col min="6415" max="6415" width="9.1328125" style="96" customWidth="1"/>
    <col min="6416" max="6416" width="8.46484375" style="96" customWidth="1"/>
    <col min="6417" max="6417" width="7.19921875" style="96" customWidth="1"/>
    <col min="6418" max="6418" width="9.6640625" style="96" customWidth="1"/>
    <col min="6419" max="6419" width="8.46484375" style="96" bestFit="1" customWidth="1"/>
    <col min="6420" max="6420" width="6.53125" style="96" customWidth="1"/>
    <col min="6421" max="6421" width="19.1328125" style="96" customWidth="1"/>
    <col min="6422" max="6656" width="10" style="96"/>
    <col min="6657" max="6657" width="5.46484375" style="96" customWidth="1"/>
    <col min="6658" max="6658" width="21.796875" style="96" customWidth="1"/>
    <col min="6659" max="6659" width="12.33203125" style="96" customWidth="1"/>
    <col min="6660" max="6660" width="10.1328125" style="96" customWidth="1"/>
    <col min="6661" max="6661" width="11.33203125" style="96" customWidth="1"/>
    <col min="6662" max="6662" width="10.19921875" style="96" customWidth="1"/>
    <col min="6663" max="6663" width="11.796875" style="96" customWidth="1"/>
    <col min="6664" max="6664" width="10.46484375" style="96" customWidth="1"/>
    <col min="6665" max="6665" width="12.19921875" style="96" customWidth="1"/>
    <col min="6666" max="6666" width="11.19921875" style="96" customWidth="1"/>
    <col min="6667" max="6668" width="11" style="96" customWidth="1"/>
    <col min="6669" max="6670" width="10.46484375" style="96" customWidth="1"/>
    <col min="6671" max="6671" width="9.1328125" style="96" customWidth="1"/>
    <col min="6672" max="6672" width="8.46484375" style="96" customWidth="1"/>
    <col min="6673" max="6673" width="7.19921875" style="96" customWidth="1"/>
    <col min="6674" max="6674" width="9.6640625" style="96" customWidth="1"/>
    <col min="6675" max="6675" width="8.46484375" style="96" bestFit="1" customWidth="1"/>
    <col min="6676" max="6676" width="6.53125" style="96" customWidth="1"/>
    <col min="6677" max="6677" width="19.1328125" style="96" customWidth="1"/>
    <col min="6678" max="6912" width="10" style="96"/>
    <col min="6913" max="6913" width="5.46484375" style="96" customWidth="1"/>
    <col min="6914" max="6914" width="21.796875" style="96" customWidth="1"/>
    <col min="6915" max="6915" width="12.33203125" style="96" customWidth="1"/>
    <col min="6916" max="6916" width="10.1328125" style="96" customWidth="1"/>
    <col min="6917" max="6917" width="11.33203125" style="96" customWidth="1"/>
    <col min="6918" max="6918" width="10.19921875" style="96" customWidth="1"/>
    <col min="6919" max="6919" width="11.796875" style="96" customWidth="1"/>
    <col min="6920" max="6920" width="10.46484375" style="96" customWidth="1"/>
    <col min="6921" max="6921" width="12.19921875" style="96" customWidth="1"/>
    <col min="6922" max="6922" width="11.19921875" style="96" customWidth="1"/>
    <col min="6923" max="6924" width="11" style="96" customWidth="1"/>
    <col min="6925" max="6926" width="10.46484375" style="96" customWidth="1"/>
    <col min="6927" max="6927" width="9.1328125" style="96" customWidth="1"/>
    <col min="6928" max="6928" width="8.46484375" style="96" customWidth="1"/>
    <col min="6929" max="6929" width="7.19921875" style="96" customWidth="1"/>
    <col min="6930" max="6930" width="9.6640625" style="96" customWidth="1"/>
    <col min="6931" max="6931" width="8.46484375" style="96" bestFit="1" customWidth="1"/>
    <col min="6932" max="6932" width="6.53125" style="96" customWidth="1"/>
    <col min="6933" max="6933" width="19.1328125" style="96" customWidth="1"/>
    <col min="6934" max="7168" width="10" style="96"/>
    <col min="7169" max="7169" width="5.46484375" style="96" customWidth="1"/>
    <col min="7170" max="7170" width="21.796875" style="96" customWidth="1"/>
    <col min="7171" max="7171" width="12.33203125" style="96" customWidth="1"/>
    <col min="7172" max="7172" width="10.1328125" style="96" customWidth="1"/>
    <col min="7173" max="7173" width="11.33203125" style="96" customWidth="1"/>
    <col min="7174" max="7174" width="10.19921875" style="96" customWidth="1"/>
    <col min="7175" max="7175" width="11.796875" style="96" customWidth="1"/>
    <col min="7176" max="7176" width="10.46484375" style="96" customWidth="1"/>
    <col min="7177" max="7177" width="12.19921875" style="96" customWidth="1"/>
    <col min="7178" max="7178" width="11.19921875" style="96" customWidth="1"/>
    <col min="7179" max="7180" width="11" style="96" customWidth="1"/>
    <col min="7181" max="7182" width="10.46484375" style="96" customWidth="1"/>
    <col min="7183" max="7183" width="9.1328125" style="96" customWidth="1"/>
    <col min="7184" max="7184" width="8.46484375" style="96" customWidth="1"/>
    <col min="7185" max="7185" width="7.19921875" style="96" customWidth="1"/>
    <col min="7186" max="7186" width="9.6640625" style="96" customWidth="1"/>
    <col min="7187" max="7187" width="8.46484375" style="96" bestFit="1" customWidth="1"/>
    <col min="7188" max="7188" width="6.53125" style="96" customWidth="1"/>
    <col min="7189" max="7189" width="19.1328125" style="96" customWidth="1"/>
    <col min="7190" max="7424" width="10" style="96"/>
    <col min="7425" max="7425" width="5.46484375" style="96" customWidth="1"/>
    <col min="7426" max="7426" width="21.796875" style="96" customWidth="1"/>
    <col min="7427" max="7427" width="12.33203125" style="96" customWidth="1"/>
    <col min="7428" max="7428" width="10.1328125" style="96" customWidth="1"/>
    <col min="7429" max="7429" width="11.33203125" style="96" customWidth="1"/>
    <col min="7430" max="7430" width="10.19921875" style="96" customWidth="1"/>
    <col min="7431" max="7431" width="11.796875" style="96" customWidth="1"/>
    <col min="7432" max="7432" width="10.46484375" style="96" customWidth="1"/>
    <col min="7433" max="7433" width="12.19921875" style="96" customWidth="1"/>
    <col min="7434" max="7434" width="11.19921875" style="96" customWidth="1"/>
    <col min="7435" max="7436" width="11" style="96" customWidth="1"/>
    <col min="7437" max="7438" width="10.46484375" style="96" customWidth="1"/>
    <col min="7439" max="7439" width="9.1328125" style="96" customWidth="1"/>
    <col min="7440" max="7440" width="8.46484375" style="96" customWidth="1"/>
    <col min="7441" max="7441" width="7.19921875" style="96" customWidth="1"/>
    <col min="7442" max="7442" width="9.6640625" style="96" customWidth="1"/>
    <col min="7443" max="7443" width="8.46484375" style="96" bestFit="1" customWidth="1"/>
    <col min="7444" max="7444" width="6.53125" style="96" customWidth="1"/>
    <col min="7445" max="7445" width="19.1328125" style="96" customWidth="1"/>
    <col min="7446" max="7680" width="10" style="96"/>
    <col min="7681" max="7681" width="5.46484375" style="96" customWidth="1"/>
    <col min="7682" max="7682" width="21.796875" style="96" customWidth="1"/>
    <col min="7683" max="7683" width="12.33203125" style="96" customWidth="1"/>
    <col min="7684" max="7684" width="10.1328125" style="96" customWidth="1"/>
    <col min="7685" max="7685" width="11.33203125" style="96" customWidth="1"/>
    <col min="7686" max="7686" width="10.19921875" style="96" customWidth="1"/>
    <col min="7687" max="7687" width="11.796875" style="96" customWidth="1"/>
    <col min="7688" max="7688" width="10.46484375" style="96" customWidth="1"/>
    <col min="7689" max="7689" width="12.19921875" style="96" customWidth="1"/>
    <col min="7690" max="7690" width="11.19921875" style="96" customWidth="1"/>
    <col min="7691" max="7692" width="11" style="96" customWidth="1"/>
    <col min="7693" max="7694" width="10.46484375" style="96" customWidth="1"/>
    <col min="7695" max="7695" width="9.1328125" style="96" customWidth="1"/>
    <col min="7696" max="7696" width="8.46484375" style="96" customWidth="1"/>
    <col min="7697" max="7697" width="7.19921875" style="96" customWidth="1"/>
    <col min="7698" max="7698" width="9.6640625" style="96" customWidth="1"/>
    <col min="7699" max="7699" width="8.46484375" style="96" bestFit="1" customWidth="1"/>
    <col min="7700" max="7700" width="6.53125" style="96" customWidth="1"/>
    <col min="7701" max="7701" width="19.1328125" style="96" customWidth="1"/>
    <col min="7702" max="7936" width="10" style="96"/>
    <col min="7937" max="7937" width="5.46484375" style="96" customWidth="1"/>
    <col min="7938" max="7938" width="21.796875" style="96" customWidth="1"/>
    <col min="7939" max="7939" width="12.33203125" style="96" customWidth="1"/>
    <col min="7940" max="7940" width="10.1328125" style="96" customWidth="1"/>
    <col min="7941" max="7941" width="11.33203125" style="96" customWidth="1"/>
    <col min="7942" max="7942" width="10.19921875" style="96" customWidth="1"/>
    <col min="7943" max="7943" width="11.796875" style="96" customWidth="1"/>
    <col min="7944" max="7944" width="10.46484375" style="96" customWidth="1"/>
    <col min="7945" max="7945" width="12.19921875" style="96" customWidth="1"/>
    <col min="7946" max="7946" width="11.19921875" style="96" customWidth="1"/>
    <col min="7947" max="7948" width="11" style="96" customWidth="1"/>
    <col min="7949" max="7950" width="10.46484375" style="96" customWidth="1"/>
    <col min="7951" max="7951" width="9.1328125" style="96" customWidth="1"/>
    <col min="7952" max="7952" width="8.46484375" style="96" customWidth="1"/>
    <col min="7953" max="7953" width="7.19921875" style="96" customWidth="1"/>
    <col min="7954" max="7954" width="9.6640625" style="96" customWidth="1"/>
    <col min="7955" max="7955" width="8.46484375" style="96" bestFit="1" customWidth="1"/>
    <col min="7956" max="7956" width="6.53125" style="96" customWidth="1"/>
    <col min="7957" max="7957" width="19.1328125" style="96" customWidth="1"/>
    <col min="7958" max="8192" width="10" style="96"/>
    <col min="8193" max="8193" width="5.46484375" style="96" customWidth="1"/>
    <col min="8194" max="8194" width="21.796875" style="96" customWidth="1"/>
    <col min="8195" max="8195" width="12.33203125" style="96" customWidth="1"/>
    <col min="8196" max="8196" width="10.1328125" style="96" customWidth="1"/>
    <col min="8197" max="8197" width="11.33203125" style="96" customWidth="1"/>
    <col min="8198" max="8198" width="10.19921875" style="96" customWidth="1"/>
    <col min="8199" max="8199" width="11.796875" style="96" customWidth="1"/>
    <col min="8200" max="8200" width="10.46484375" style="96" customWidth="1"/>
    <col min="8201" max="8201" width="12.19921875" style="96" customWidth="1"/>
    <col min="8202" max="8202" width="11.19921875" style="96" customWidth="1"/>
    <col min="8203" max="8204" width="11" style="96" customWidth="1"/>
    <col min="8205" max="8206" width="10.46484375" style="96" customWidth="1"/>
    <col min="8207" max="8207" width="9.1328125" style="96" customWidth="1"/>
    <col min="8208" max="8208" width="8.46484375" style="96" customWidth="1"/>
    <col min="8209" max="8209" width="7.19921875" style="96" customWidth="1"/>
    <col min="8210" max="8210" width="9.6640625" style="96" customWidth="1"/>
    <col min="8211" max="8211" width="8.46484375" style="96" bestFit="1" customWidth="1"/>
    <col min="8212" max="8212" width="6.53125" style="96" customWidth="1"/>
    <col min="8213" max="8213" width="19.1328125" style="96" customWidth="1"/>
    <col min="8214" max="8448" width="10" style="96"/>
    <col min="8449" max="8449" width="5.46484375" style="96" customWidth="1"/>
    <col min="8450" max="8450" width="21.796875" style="96" customWidth="1"/>
    <col min="8451" max="8451" width="12.33203125" style="96" customWidth="1"/>
    <col min="8452" max="8452" width="10.1328125" style="96" customWidth="1"/>
    <col min="8453" max="8453" width="11.33203125" style="96" customWidth="1"/>
    <col min="8454" max="8454" width="10.19921875" style="96" customWidth="1"/>
    <col min="8455" max="8455" width="11.796875" style="96" customWidth="1"/>
    <col min="8456" max="8456" width="10.46484375" style="96" customWidth="1"/>
    <col min="8457" max="8457" width="12.19921875" style="96" customWidth="1"/>
    <col min="8458" max="8458" width="11.19921875" style="96" customWidth="1"/>
    <col min="8459" max="8460" width="11" style="96" customWidth="1"/>
    <col min="8461" max="8462" width="10.46484375" style="96" customWidth="1"/>
    <col min="8463" max="8463" width="9.1328125" style="96" customWidth="1"/>
    <col min="8464" max="8464" width="8.46484375" style="96" customWidth="1"/>
    <col min="8465" max="8465" width="7.19921875" style="96" customWidth="1"/>
    <col min="8466" max="8466" width="9.6640625" style="96" customWidth="1"/>
    <col min="8467" max="8467" width="8.46484375" style="96" bestFit="1" customWidth="1"/>
    <col min="8468" max="8468" width="6.53125" style="96" customWidth="1"/>
    <col min="8469" max="8469" width="19.1328125" style="96" customWidth="1"/>
    <col min="8470" max="8704" width="10" style="96"/>
    <col min="8705" max="8705" width="5.46484375" style="96" customWidth="1"/>
    <col min="8706" max="8706" width="21.796875" style="96" customWidth="1"/>
    <col min="8707" max="8707" width="12.33203125" style="96" customWidth="1"/>
    <col min="8708" max="8708" width="10.1328125" style="96" customWidth="1"/>
    <col min="8709" max="8709" width="11.33203125" style="96" customWidth="1"/>
    <col min="8710" max="8710" width="10.19921875" style="96" customWidth="1"/>
    <col min="8711" max="8711" width="11.796875" style="96" customWidth="1"/>
    <col min="8712" max="8712" width="10.46484375" style="96" customWidth="1"/>
    <col min="8713" max="8713" width="12.19921875" style="96" customWidth="1"/>
    <col min="8714" max="8714" width="11.19921875" style="96" customWidth="1"/>
    <col min="8715" max="8716" width="11" style="96" customWidth="1"/>
    <col min="8717" max="8718" width="10.46484375" style="96" customWidth="1"/>
    <col min="8719" max="8719" width="9.1328125" style="96" customWidth="1"/>
    <col min="8720" max="8720" width="8.46484375" style="96" customWidth="1"/>
    <col min="8721" max="8721" width="7.19921875" style="96" customWidth="1"/>
    <col min="8722" max="8722" width="9.6640625" style="96" customWidth="1"/>
    <col min="8723" max="8723" width="8.46484375" style="96" bestFit="1" customWidth="1"/>
    <col min="8724" max="8724" width="6.53125" style="96" customWidth="1"/>
    <col min="8725" max="8725" width="19.1328125" style="96" customWidth="1"/>
    <col min="8726" max="8960" width="10" style="96"/>
    <col min="8961" max="8961" width="5.46484375" style="96" customWidth="1"/>
    <col min="8962" max="8962" width="21.796875" style="96" customWidth="1"/>
    <col min="8963" max="8963" width="12.33203125" style="96" customWidth="1"/>
    <col min="8964" max="8964" width="10.1328125" style="96" customWidth="1"/>
    <col min="8965" max="8965" width="11.33203125" style="96" customWidth="1"/>
    <col min="8966" max="8966" width="10.19921875" style="96" customWidth="1"/>
    <col min="8967" max="8967" width="11.796875" style="96" customWidth="1"/>
    <col min="8968" max="8968" width="10.46484375" style="96" customWidth="1"/>
    <col min="8969" max="8969" width="12.19921875" style="96" customWidth="1"/>
    <col min="8970" max="8970" width="11.19921875" style="96" customWidth="1"/>
    <col min="8971" max="8972" width="11" style="96" customWidth="1"/>
    <col min="8973" max="8974" width="10.46484375" style="96" customWidth="1"/>
    <col min="8975" max="8975" width="9.1328125" style="96" customWidth="1"/>
    <col min="8976" max="8976" width="8.46484375" style="96" customWidth="1"/>
    <col min="8977" max="8977" width="7.19921875" style="96" customWidth="1"/>
    <col min="8978" max="8978" width="9.6640625" style="96" customWidth="1"/>
    <col min="8979" max="8979" width="8.46484375" style="96" bestFit="1" customWidth="1"/>
    <col min="8980" max="8980" width="6.53125" style="96" customWidth="1"/>
    <col min="8981" max="8981" width="19.1328125" style="96" customWidth="1"/>
    <col min="8982" max="9216" width="10" style="96"/>
    <col min="9217" max="9217" width="5.46484375" style="96" customWidth="1"/>
    <col min="9218" max="9218" width="21.796875" style="96" customWidth="1"/>
    <col min="9219" max="9219" width="12.33203125" style="96" customWidth="1"/>
    <col min="9220" max="9220" width="10.1328125" style="96" customWidth="1"/>
    <col min="9221" max="9221" width="11.33203125" style="96" customWidth="1"/>
    <col min="9222" max="9222" width="10.19921875" style="96" customWidth="1"/>
    <col min="9223" max="9223" width="11.796875" style="96" customWidth="1"/>
    <col min="9224" max="9224" width="10.46484375" style="96" customWidth="1"/>
    <col min="9225" max="9225" width="12.19921875" style="96" customWidth="1"/>
    <col min="9226" max="9226" width="11.19921875" style="96" customWidth="1"/>
    <col min="9227" max="9228" width="11" style="96" customWidth="1"/>
    <col min="9229" max="9230" width="10.46484375" style="96" customWidth="1"/>
    <col min="9231" max="9231" width="9.1328125" style="96" customWidth="1"/>
    <col min="9232" max="9232" width="8.46484375" style="96" customWidth="1"/>
    <col min="9233" max="9233" width="7.19921875" style="96" customWidth="1"/>
    <col min="9234" max="9234" width="9.6640625" style="96" customWidth="1"/>
    <col min="9235" max="9235" width="8.46484375" style="96" bestFit="1" customWidth="1"/>
    <col min="9236" max="9236" width="6.53125" style="96" customWidth="1"/>
    <col min="9237" max="9237" width="19.1328125" style="96" customWidth="1"/>
    <col min="9238" max="9472" width="10" style="96"/>
    <col min="9473" max="9473" width="5.46484375" style="96" customWidth="1"/>
    <col min="9474" max="9474" width="21.796875" style="96" customWidth="1"/>
    <col min="9475" max="9475" width="12.33203125" style="96" customWidth="1"/>
    <col min="9476" max="9476" width="10.1328125" style="96" customWidth="1"/>
    <col min="9477" max="9477" width="11.33203125" style="96" customWidth="1"/>
    <col min="9478" max="9478" width="10.19921875" style="96" customWidth="1"/>
    <col min="9479" max="9479" width="11.796875" style="96" customWidth="1"/>
    <col min="9480" max="9480" width="10.46484375" style="96" customWidth="1"/>
    <col min="9481" max="9481" width="12.19921875" style="96" customWidth="1"/>
    <col min="9482" max="9482" width="11.19921875" style="96" customWidth="1"/>
    <col min="9483" max="9484" width="11" style="96" customWidth="1"/>
    <col min="9485" max="9486" width="10.46484375" style="96" customWidth="1"/>
    <col min="9487" max="9487" width="9.1328125" style="96" customWidth="1"/>
    <col min="9488" max="9488" width="8.46484375" style="96" customWidth="1"/>
    <col min="9489" max="9489" width="7.19921875" style="96" customWidth="1"/>
    <col min="9490" max="9490" width="9.6640625" style="96" customWidth="1"/>
    <col min="9491" max="9491" width="8.46484375" style="96" bestFit="1" customWidth="1"/>
    <col min="9492" max="9492" width="6.53125" style="96" customWidth="1"/>
    <col min="9493" max="9493" width="19.1328125" style="96" customWidth="1"/>
    <col min="9494" max="9728" width="10" style="96"/>
    <col min="9729" max="9729" width="5.46484375" style="96" customWidth="1"/>
    <col min="9730" max="9730" width="21.796875" style="96" customWidth="1"/>
    <col min="9731" max="9731" width="12.33203125" style="96" customWidth="1"/>
    <col min="9732" max="9732" width="10.1328125" style="96" customWidth="1"/>
    <col min="9733" max="9733" width="11.33203125" style="96" customWidth="1"/>
    <col min="9734" max="9734" width="10.19921875" style="96" customWidth="1"/>
    <col min="9735" max="9735" width="11.796875" style="96" customWidth="1"/>
    <col min="9736" max="9736" width="10.46484375" style="96" customWidth="1"/>
    <col min="9737" max="9737" width="12.19921875" style="96" customWidth="1"/>
    <col min="9738" max="9738" width="11.19921875" style="96" customWidth="1"/>
    <col min="9739" max="9740" width="11" style="96" customWidth="1"/>
    <col min="9741" max="9742" width="10.46484375" style="96" customWidth="1"/>
    <col min="9743" max="9743" width="9.1328125" style="96" customWidth="1"/>
    <col min="9744" max="9744" width="8.46484375" style="96" customWidth="1"/>
    <col min="9745" max="9745" width="7.19921875" style="96" customWidth="1"/>
    <col min="9746" max="9746" width="9.6640625" style="96" customWidth="1"/>
    <col min="9747" max="9747" width="8.46484375" style="96" bestFit="1" customWidth="1"/>
    <col min="9748" max="9748" width="6.53125" style="96" customWidth="1"/>
    <col min="9749" max="9749" width="19.1328125" style="96" customWidth="1"/>
    <col min="9750" max="9984" width="10" style="96"/>
    <col min="9985" max="9985" width="5.46484375" style="96" customWidth="1"/>
    <col min="9986" max="9986" width="21.796875" style="96" customWidth="1"/>
    <col min="9987" max="9987" width="12.33203125" style="96" customWidth="1"/>
    <col min="9988" max="9988" width="10.1328125" style="96" customWidth="1"/>
    <col min="9989" max="9989" width="11.33203125" style="96" customWidth="1"/>
    <col min="9990" max="9990" width="10.19921875" style="96" customWidth="1"/>
    <col min="9991" max="9991" width="11.796875" style="96" customWidth="1"/>
    <col min="9992" max="9992" width="10.46484375" style="96" customWidth="1"/>
    <col min="9993" max="9993" width="12.19921875" style="96" customWidth="1"/>
    <col min="9994" max="9994" width="11.19921875" style="96" customWidth="1"/>
    <col min="9995" max="9996" width="11" style="96" customWidth="1"/>
    <col min="9997" max="9998" width="10.46484375" style="96" customWidth="1"/>
    <col min="9999" max="9999" width="9.1328125" style="96" customWidth="1"/>
    <col min="10000" max="10000" width="8.46484375" style="96" customWidth="1"/>
    <col min="10001" max="10001" width="7.19921875" style="96" customWidth="1"/>
    <col min="10002" max="10002" width="9.6640625" style="96" customWidth="1"/>
    <col min="10003" max="10003" width="8.46484375" style="96" bestFit="1" customWidth="1"/>
    <col min="10004" max="10004" width="6.53125" style="96" customWidth="1"/>
    <col min="10005" max="10005" width="19.1328125" style="96" customWidth="1"/>
    <col min="10006" max="10240" width="10" style="96"/>
    <col min="10241" max="10241" width="5.46484375" style="96" customWidth="1"/>
    <col min="10242" max="10242" width="21.796875" style="96" customWidth="1"/>
    <col min="10243" max="10243" width="12.33203125" style="96" customWidth="1"/>
    <col min="10244" max="10244" width="10.1328125" style="96" customWidth="1"/>
    <col min="10245" max="10245" width="11.33203125" style="96" customWidth="1"/>
    <col min="10246" max="10246" width="10.19921875" style="96" customWidth="1"/>
    <col min="10247" max="10247" width="11.796875" style="96" customWidth="1"/>
    <col min="10248" max="10248" width="10.46484375" style="96" customWidth="1"/>
    <col min="10249" max="10249" width="12.19921875" style="96" customWidth="1"/>
    <col min="10250" max="10250" width="11.19921875" style="96" customWidth="1"/>
    <col min="10251" max="10252" width="11" style="96" customWidth="1"/>
    <col min="10253" max="10254" width="10.46484375" style="96" customWidth="1"/>
    <col min="10255" max="10255" width="9.1328125" style="96" customWidth="1"/>
    <col min="10256" max="10256" width="8.46484375" style="96" customWidth="1"/>
    <col min="10257" max="10257" width="7.19921875" style="96" customWidth="1"/>
    <col min="10258" max="10258" width="9.6640625" style="96" customWidth="1"/>
    <col min="10259" max="10259" width="8.46484375" style="96" bestFit="1" customWidth="1"/>
    <col min="10260" max="10260" width="6.53125" style="96" customWidth="1"/>
    <col min="10261" max="10261" width="19.1328125" style="96" customWidth="1"/>
    <col min="10262" max="10496" width="10" style="96"/>
    <col min="10497" max="10497" width="5.46484375" style="96" customWidth="1"/>
    <col min="10498" max="10498" width="21.796875" style="96" customWidth="1"/>
    <col min="10499" max="10499" width="12.33203125" style="96" customWidth="1"/>
    <col min="10500" max="10500" width="10.1328125" style="96" customWidth="1"/>
    <col min="10501" max="10501" width="11.33203125" style="96" customWidth="1"/>
    <col min="10502" max="10502" width="10.19921875" style="96" customWidth="1"/>
    <col min="10503" max="10503" width="11.796875" style="96" customWidth="1"/>
    <col min="10504" max="10504" width="10.46484375" style="96" customWidth="1"/>
    <col min="10505" max="10505" width="12.19921875" style="96" customWidth="1"/>
    <col min="10506" max="10506" width="11.19921875" style="96" customWidth="1"/>
    <col min="10507" max="10508" width="11" style="96" customWidth="1"/>
    <col min="10509" max="10510" width="10.46484375" style="96" customWidth="1"/>
    <col min="10511" max="10511" width="9.1328125" style="96" customWidth="1"/>
    <col min="10512" max="10512" width="8.46484375" style="96" customWidth="1"/>
    <col min="10513" max="10513" width="7.19921875" style="96" customWidth="1"/>
    <col min="10514" max="10514" width="9.6640625" style="96" customWidth="1"/>
    <col min="10515" max="10515" width="8.46484375" style="96" bestFit="1" customWidth="1"/>
    <col min="10516" max="10516" width="6.53125" style="96" customWidth="1"/>
    <col min="10517" max="10517" width="19.1328125" style="96" customWidth="1"/>
    <col min="10518" max="10752" width="10" style="96"/>
    <col min="10753" max="10753" width="5.46484375" style="96" customWidth="1"/>
    <col min="10754" max="10754" width="21.796875" style="96" customWidth="1"/>
    <col min="10755" max="10755" width="12.33203125" style="96" customWidth="1"/>
    <col min="10756" max="10756" width="10.1328125" style="96" customWidth="1"/>
    <col min="10757" max="10757" width="11.33203125" style="96" customWidth="1"/>
    <col min="10758" max="10758" width="10.19921875" style="96" customWidth="1"/>
    <col min="10759" max="10759" width="11.796875" style="96" customWidth="1"/>
    <col min="10760" max="10760" width="10.46484375" style="96" customWidth="1"/>
    <col min="10761" max="10761" width="12.19921875" style="96" customWidth="1"/>
    <col min="10762" max="10762" width="11.19921875" style="96" customWidth="1"/>
    <col min="10763" max="10764" width="11" style="96" customWidth="1"/>
    <col min="10765" max="10766" width="10.46484375" style="96" customWidth="1"/>
    <col min="10767" max="10767" width="9.1328125" style="96" customWidth="1"/>
    <col min="10768" max="10768" width="8.46484375" style="96" customWidth="1"/>
    <col min="10769" max="10769" width="7.19921875" style="96" customWidth="1"/>
    <col min="10770" max="10770" width="9.6640625" style="96" customWidth="1"/>
    <col min="10771" max="10771" width="8.46484375" style="96" bestFit="1" customWidth="1"/>
    <col min="10772" max="10772" width="6.53125" style="96" customWidth="1"/>
    <col min="10773" max="10773" width="19.1328125" style="96" customWidth="1"/>
    <col min="10774" max="11008" width="10" style="96"/>
    <col min="11009" max="11009" width="5.46484375" style="96" customWidth="1"/>
    <col min="11010" max="11010" width="21.796875" style="96" customWidth="1"/>
    <col min="11011" max="11011" width="12.33203125" style="96" customWidth="1"/>
    <col min="11012" max="11012" width="10.1328125" style="96" customWidth="1"/>
    <col min="11013" max="11013" width="11.33203125" style="96" customWidth="1"/>
    <col min="11014" max="11014" width="10.19921875" style="96" customWidth="1"/>
    <col min="11015" max="11015" width="11.796875" style="96" customWidth="1"/>
    <col min="11016" max="11016" width="10.46484375" style="96" customWidth="1"/>
    <col min="11017" max="11017" width="12.19921875" style="96" customWidth="1"/>
    <col min="11018" max="11018" width="11.19921875" style="96" customWidth="1"/>
    <col min="11019" max="11020" width="11" style="96" customWidth="1"/>
    <col min="11021" max="11022" width="10.46484375" style="96" customWidth="1"/>
    <col min="11023" max="11023" width="9.1328125" style="96" customWidth="1"/>
    <col min="11024" max="11024" width="8.46484375" style="96" customWidth="1"/>
    <col min="11025" max="11025" width="7.19921875" style="96" customWidth="1"/>
    <col min="11026" max="11026" width="9.6640625" style="96" customWidth="1"/>
    <col min="11027" max="11027" width="8.46484375" style="96" bestFit="1" customWidth="1"/>
    <col min="11028" max="11028" width="6.53125" style="96" customWidth="1"/>
    <col min="11029" max="11029" width="19.1328125" style="96" customWidth="1"/>
    <col min="11030" max="11264" width="10" style="96"/>
    <col min="11265" max="11265" width="5.46484375" style="96" customWidth="1"/>
    <col min="11266" max="11266" width="21.796875" style="96" customWidth="1"/>
    <col min="11267" max="11267" width="12.33203125" style="96" customWidth="1"/>
    <col min="11268" max="11268" width="10.1328125" style="96" customWidth="1"/>
    <col min="11269" max="11269" width="11.33203125" style="96" customWidth="1"/>
    <col min="11270" max="11270" width="10.19921875" style="96" customWidth="1"/>
    <col min="11271" max="11271" width="11.796875" style="96" customWidth="1"/>
    <col min="11272" max="11272" width="10.46484375" style="96" customWidth="1"/>
    <col min="11273" max="11273" width="12.19921875" style="96" customWidth="1"/>
    <col min="11274" max="11274" width="11.19921875" style="96" customWidth="1"/>
    <col min="11275" max="11276" width="11" style="96" customWidth="1"/>
    <col min="11277" max="11278" width="10.46484375" style="96" customWidth="1"/>
    <col min="11279" max="11279" width="9.1328125" style="96" customWidth="1"/>
    <col min="11280" max="11280" width="8.46484375" style="96" customWidth="1"/>
    <col min="11281" max="11281" width="7.19921875" style="96" customWidth="1"/>
    <col min="11282" max="11282" width="9.6640625" style="96" customWidth="1"/>
    <col min="11283" max="11283" width="8.46484375" style="96" bestFit="1" customWidth="1"/>
    <col min="11284" max="11284" width="6.53125" style="96" customWidth="1"/>
    <col min="11285" max="11285" width="19.1328125" style="96" customWidth="1"/>
    <col min="11286" max="11520" width="10" style="96"/>
    <col min="11521" max="11521" width="5.46484375" style="96" customWidth="1"/>
    <col min="11522" max="11522" width="21.796875" style="96" customWidth="1"/>
    <col min="11523" max="11523" width="12.33203125" style="96" customWidth="1"/>
    <col min="11524" max="11524" width="10.1328125" style="96" customWidth="1"/>
    <col min="11525" max="11525" width="11.33203125" style="96" customWidth="1"/>
    <col min="11526" max="11526" width="10.19921875" style="96" customWidth="1"/>
    <col min="11527" max="11527" width="11.796875" style="96" customWidth="1"/>
    <col min="11528" max="11528" width="10.46484375" style="96" customWidth="1"/>
    <col min="11529" max="11529" width="12.19921875" style="96" customWidth="1"/>
    <col min="11530" max="11530" width="11.19921875" style="96" customWidth="1"/>
    <col min="11531" max="11532" width="11" style="96" customWidth="1"/>
    <col min="11533" max="11534" width="10.46484375" style="96" customWidth="1"/>
    <col min="11535" max="11535" width="9.1328125" style="96" customWidth="1"/>
    <col min="11536" max="11536" width="8.46484375" style="96" customWidth="1"/>
    <col min="11537" max="11537" width="7.19921875" style="96" customWidth="1"/>
    <col min="11538" max="11538" width="9.6640625" style="96" customWidth="1"/>
    <col min="11539" max="11539" width="8.46484375" style="96" bestFit="1" customWidth="1"/>
    <col min="11540" max="11540" width="6.53125" style="96" customWidth="1"/>
    <col min="11541" max="11541" width="19.1328125" style="96" customWidth="1"/>
    <col min="11542" max="11776" width="10" style="96"/>
    <col min="11777" max="11777" width="5.46484375" style="96" customWidth="1"/>
    <col min="11778" max="11778" width="21.796875" style="96" customWidth="1"/>
    <col min="11779" max="11779" width="12.33203125" style="96" customWidth="1"/>
    <col min="11780" max="11780" width="10.1328125" style="96" customWidth="1"/>
    <col min="11781" max="11781" width="11.33203125" style="96" customWidth="1"/>
    <col min="11782" max="11782" width="10.19921875" style="96" customWidth="1"/>
    <col min="11783" max="11783" width="11.796875" style="96" customWidth="1"/>
    <col min="11784" max="11784" width="10.46484375" style="96" customWidth="1"/>
    <col min="11785" max="11785" width="12.19921875" style="96" customWidth="1"/>
    <col min="11786" max="11786" width="11.19921875" style="96" customWidth="1"/>
    <col min="11787" max="11788" width="11" style="96" customWidth="1"/>
    <col min="11789" max="11790" width="10.46484375" style="96" customWidth="1"/>
    <col min="11791" max="11791" width="9.1328125" style="96" customWidth="1"/>
    <col min="11792" max="11792" width="8.46484375" style="96" customWidth="1"/>
    <col min="11793" max="11793" width="7.19921875" style="96" customWidth="1"/>
    <col min="11794" max="11794" width="9.6640625" style="96" customWidth="1"/>
    <col min="11795" max="11795" width="8.46484375" style="96" bestFit="1" customWidth="1"/>
    <col min="11796" max="11796" width="6.53125" style="96" customWidth="1"/>
    <col min="11797" max="11797" width="19.1328125" style="96" customWidth="1"/>
    <col min="11798" max="12032" width="10" style="96"/>
    <col min="12033" max="12033" width="5.46484375" style="96" customWidth="1"/>
    <col min="12034" max="12034" width="21.796875" style="96" customWidth="1"/>
    <col min="12035" max="12035" width="12.33203125" style="96" customWidth="1"/>
    <col min="12036" max="12036" width="10.1328125" style="96" customWidth="1"/>
    <col min="12037" max="12037" width="11.33203125" style="96" customWidth="1"/>
    <col min="12038" max="12038" width="10.19921875" style="96" customWidth="1"/>
    <col min="12039" max="12039" width="11.796875" style="96" customWidth="1"/>
    <col min="12040" max="12040" width="10.46484375" style="96" customWidth="1"/>
    <col min="12041" max="12041" width="12.19921875" style="96" customWidth="1"/>
    <col min="12042" max="12042" width="11.19921875" style="96" customWidth="1"/>
    <col min="12043" max="12044" width="11" style="96" customWidth="1"/>
    <col min="12045" max="12046" width="10.46484375" style="96" customWidth="1"/>
    <col min="12047" max="12047" width="9.1328125" style="96" customWidth="1"/>
    <col min="12048" max="12048" width="8.46484375" style="96" customWidth="1"/>
    <col min="12049" max="12049" width="7.19921875" style="96" customWidth="1"/>
    <col min="12050" max="12050" width="9.6640625" style="96" customWidth="1"/>
    <col min="12051" max="12051" width="8.46484375" style="96" bestFit="1" customWidth="1"/>
    <col min="12052" max="12052" width="6.53125" style="96" customWidth="1"/>
    <col min="12053" max="12053" width="19.1328125" style="96" customWidth="1"/>
    <col min="12054" max="12288" width="10" style="96"/>
    <col min="12289" max="12289" width="5.46484375" style="96" customWidth="1"/>
    <col min="12290" max="12290" width="21.796875" style="96" customWidth="1"/>
    <col min="12291" max="12291" width="12.33203125" style="96" customWidth="1"/>
    <col min="12292" max="12292" width="10.1328125" style="96" customWidth="1"/>
    <col min="12293" max="12293" width="11.33203125" style="96" customWidth="1"/>
    <col min="12294" max="12294" width="10.19921875" style="96" customWidth="1"/>
    <col min="12295" max="12295" width="11.796875" style="96" customWidth="1"/>
    <col min="12296" max="12296" width="10.46484375" style="96" customWidth="1"/>
    <col min="12297" max="12297" width="12.19921875" style="96" customWidth="1"/>
    <col min="12298" max="12298" width="11.19921875" style="96" customWidth="1"/>
    <col min="12299" max="12300" width="11" style="96" customWidth="1"/>
    <col min="12301" max="12302" width="10.46484375" style="96" customWidth="1"/>
    <col min="12303" max="12303" width="9.1328125" style="96" customWidth="1"/>
    <col min="12304" max="12304" width="8.46484375" style="96" customWidth="1"/>
    <col min="12305" max="12305" width="7.19921875" style="96" customWidth="1"/>
    <col min="12306" max="12306" width="9.6640625" style="96" customWidth="1"/>
    <col min="12307" max="12307" width="8.46484375" style="96" bestFit="1" customWidth="1"/>
    <col min="12308" max="12308" width="6.53125" style="96" customWidth="1"/>
    <col min="12309" max="12309" width="19.1328125" style="96" customWidth="1"/>
    <col min="12310" max="12544" width="10" style="96"/>
    <col min="12545" max="12545" width="5.46484375" style="96" customWidth="1"/>
    <col min="12546" max="12546" width="21.796875" style="96" customWidth="1"/>
    <col min="12547" max="12547" width="12.33203125" style="96" customWidth="1"/>
    <col min="12548" max="12548" width="10.1328125" style="96" customWidth="1"/>
    <col min="12549" max="12549" width="11.33203125" style="96" customWidth="1"/>
    <col min="12550" max="12550" width="10.19921875" style="96" customWidth="1"/>
    <col min="12551" max="12551" width="11.796875" style="96" customWidth="1"/>
    <col min="12552" max="12552" width="10.46484375" style="96" customWidth="1"/>
    <col min="12553" max="12553" width="12.19921875" style="96" customWidth="1"/>
    <col min="12554" max="12554" width="11.19921875" style="96" customWidth="1"/>
    <col min="12555" max="12556" width="11" style="96" customWidth="1"/>
    <col min="12557" max="12558" width="10.46484375" style="96" customWidth="1"/>
    <col min="12559" max="12559" width="9.1328125" style="96" customWidth="1"/>
    <col min="12560" max="12560" width="8.46484375" style="96" customWidth="1"/>
    <col min="12561" max="12561" width="7.19921875" style="96" customWidth="1"/>
    <col min="12562" max="12562" width="9.6640625" style="96" customWidth="1"/>
    <col min="12563" max="12563" width="8.46484375" style="96" bestFit="1" customWidth="1"/>
    <col min="12564" max="12564" width="6.53125" style="96" customWidth="1"/>
    <col min="12565" max="12565" width="19.1328125" style="96" customWidth="1"/>
    <col min="12566" max="12800" width="10" style="96"/>
    <col min="12801" max="12801" width="5.46484375" style="96" customWidth="1"/>
    <col min="12802" max="12802" width="21.796875" style="96" customWidth="1"/>
    <col min="12803" max="12803" width="12.33203125" style="96" customWidth="1"/>
    <col min="12804" max="12804" width="10.1328125" style="96" customWidth="1"/>
    <col min="12805" max="12805" width="11.33203125" style="96" customWidth="1"/>
    <col min="12806" max="12806" width="10.19921875" style="96" customWidth="1"/>
    <col min="12807" max="12807" width="11.796875" style="96" customWidth="1"/>
    <col min="12808" max="12808" width="10.46484375" style="96" customWidth="1"/>
    <col min="12809" max="12809" width="12.19921875" style="96" customWidth="1"/>
    <col min="12810" max="12810" width="11.19921875" style="96" customWidth="1"/>
    <col min="12811" max="12812" width="11" style="96" customWidth="1"/>
    <col min="12813" max="12814" width="10.46484375" style="96" customWidth="1"/>
    <col min="12815" max="12815" width="9.1328125" style="96" customWidth="1"/>
    <col min="12816" max="12816" width="8.46484375" style="96" customWidth="1"/>
    <col min="12817" max="12817" width="7.19921875" style="96" customWidth="1"/>
    <col min="12818" max="12818" width="9.6640625" style="96" customWidth="1"/>
    <col min="12819" max="12819" width="8.46484375" style="96" bestFit="1" customWidth="1"/>
    <col min="12820" max="12820" width="6.53125" style="96" customWidth="1"/>
    <col min="12821" max="12821" width="19.1328125" style="96" customWidth="1"/>
    <col min="12822" max="13056" width="10" style="96"/>
    <col min="13057" max="13057" width="5.46484375" style="96" customWidth="1"/>
    <col min="13058" max="13058" width="21.796875" style="96" customWidth="1"/>
    <col min="13059" max="13059" width="12.33203125" style="96" customWidth="1"/>
    <col min="13060" max="13060" width="10.1328125" style="96" customWidth="1"/>
    <col min="13061" max="13061" width="11.33203125" style="96" customWidth="1"/>
    <col min="13062" max="13062" width="10.19921875" style="96" customWidth="1"/>
    <col min="13063" max="13063" width="11.796875" style="96" customWidth="1"/>
    <col min="13064" max="13064" width="10.46484375" style="96" customWidth="1"/>
    <col min="13065" max="13065" width="12.19921875" style="96" customWidth="1"/>
    <col min="13066" max="13066" width="11.19921875" style="96" customWidth="1"/>
    <col min="13067" max="13068" width="11" style="96" customWidth="1"/>
    <col min="13069" max="13070" width="10.46484375" style="96" customWidth="1"/>
    <col min="13071" max="13071" width="9.1328125" style="96" customWidth="1"/>
    <col min="13072" max="13072" width="8.46484375" style="96" customWidth="1"/>
    <col min="13073" max="13073" width="7.19921875" style="96" customWidth="1"/>
    <col min="13074" max="13074" width="9.6640625" style="96" customWidth="1"/>
    <col min="13075" max="13075" width="8.46484375" style="96" bestFit="1" customWidth="1"/>
    <col min="13076" max="13076" width="6.53125" style="96" customWidth="1"/>
    <col min="13077" max="13077" width="19.1328125" style="96" customWidth="1"/>
    <col min="13078" max="13312" width="10" style="96"/>
    <col min="13313" max="13313" width="5.46484375" style="96" customWidth="1"/>
    <col min="13314" max="13314" width="21.796875" style="96" customWidth="1"/>
    <col min="13315" max="13315" width="12.33203125" style="96" customWidth="1"/>
    <col min="13316" max="13316" width="10.1328125" style="96" customWidth="1"/>
    <col min="13317" max="13317" width="11.33203125" style="96" customWidth="1"/>
    <col min="13318" max="13318" width="10.19921875" style="96" customWidth="1"/>
    <col min="13319" max="13319" width="11.796875" style="96" customWidth="1"/>
    <col min="13320" max="13320" width="10.46484375" style="96" customWidth="1"/>
    <col min="13321" max="13321" width="12.19921875" style="96" customWidth="1"/>
    <col min="13322" max="13322" width="11.19921875" style="96" customWidth="1"/>
    <col min="13323" max="13324" width="11" style="96" customWidth="1"/>
    <col min="13325" max="13326" width="10.46484375" style="96" customWidth="1"/>
    <col min="13327" max="13327" width="9.1328125" style="96" customWidth="1"/>
    <col min="13328" max="13328" width="8.46484375" style="96" customWidth="1"/>
    <col min="13329" max="13329" width="7.19921875" style="96" customWidth="1"/>
    <col min="13330" max="13330" width="9.6640625" style="96" customWidth="1"/>
    <col min="13331" max="13331" width="8.46484375" style="96" bestFit="1" customWidth="1"/>
    <col min="13332" max="13332" width="6.53125" style="96" customWidth="1"/>
    <col min="13333" max="13333" width="19.1328125" style="96" customWidth="1"/>
    <col min="13334" max="13568" width="10" style="96"/>
    <col min="13569" max="13569" width="5.46484375" style="96" customWidth="1"/>
    <col min="13570" max="13570" width="21.796875" style="96" customWidth="1"/>
    <col min="13571" max="13571" width="12.33203125" style="96" customWidth="1"/>
    <col min="13572" max="13572" width="10.1328125" style="96" customWidth="1"/>
    <col min="13573" max="13573" width="11.33203125" style="96" customWidth="1"/>
    <col min="13574" max="13574" width="10.19921875" style="96" customWidth="1"/>
    <col min="13575" max="13575" width="11.796875" style="96" customWidth="1"/>
    <col min="13576" max="13576" width="10.46484375" style="96" customWidth="1"/>
    <col min="13577" max="13577" width="12.19921875" style="96" customWidth="1"/>
    <col min="13578" max="13578" width="11.19921875" style="96" customWidth="1"/>
    <col min="13579" max="13580" width="11" style="96" customWidth="1"/>
    <col min="13581" max="13582" width="10.46484375" style="96" customWidth="1"/>
    <col min="13583" max="13583" width="9.1328125" style="96" customWidth="1"/>
    <col min="13584" max="13584" width="8.46484375" style="96" customWidth="1"/>
    <col min="13585" max="13585" width="7.19921875" style="96" customWidth="1"/>
    <col min="13586" max="13586" width="9.6640625" style="96" customWidth="1"/>
    <col min="13587" max="13587" width="8.46484375" style="96" bestFit="1" customWidth="1"/>
    <col min="13588" max="13588" width="6.53125" style="96" customWidth="1"/>
    <col min="13589" max="13589" width="19.1328125" style="96" customWidth="1"/>
    <col min="13590" max="13824" width="10" style="96"/>
    <col min="13825" max="13825" width="5.46484375" style="96" customWidth="1"/>
    <col min="13826" max="13826" width="21.796875" style="96" customWidth="1"/>
    <col min="13827" max="13827" width="12.33203125" style="96" customWidth="1"/>
    <col min="13828" max="13828" width="10.1328125" style="96" customWidth="1"/>
    <col min="13829" max="13829" width="11.33203125" style="96" customWidth="1"/>
    <col min="13830" max="13830" width="10.19921875" style="96" customWidth="1"/>
    <col min="13831" max="13831" width="11.796875" style="96" customWidth="1"/>
    <col min="13832" max="13832" width="10.46484375" style="96" customWidth="1"/>
    <col min="13833" max="13833" width="12.19921875" style="96" customWidth="1"/>
    <col min="13834" max="13834" width="11.19921875" style="96" customWidth="1"/>
    <col min="13835" max="13836" width="11" style="96" customWidth="1"/>
    <col min="13837" max="13838" width="10.46484375" style="96" customWidth="1"/>
    <col min="13839" max="13839" width="9.1328125" style="96" customWidth="1"/>
    <col min="13840" max="13840" width="8.46484375" style="96" customWidth="1"/>
    <col min="13841" max="13841" width="7.19921875" style="96" customWidth="1"/>
    <col min="13842" max="13842" width="9.6640625" style="96" customWidth="1"/>
    <col min="13843" max="13843" width="8.46484375" style="96" bestFit="1" customWidth="1"/>
    <col min="13844" max="13844" width="6.53125" style="96" customWidth="1"/>
    <col min="13845" max="13845" width="19.1328125" style="96" customWidth="1"/>
    <col min="13846" max="14080" width="10" style="96"/>
    <col min="14081" max="14081" width="5.46484375" style="96" customWidth="1"/>
    <col min="14082" max="14082" width="21.796875" style="96" customWidth="1"/>
    <col min="14083" max="14083" width="12.33203125" style="96" customWidth="1"/>
    <col min="14084" max="14084" width="10.1328125" style="96" customWidth="1"/>
    <col min="14085" max="14085" width="11.33203125" style="96" customWidth="1"/>
    <col min="14086" max="14086" width="10.19921875" style="96" customWidth="1"/>
    <col min="14087" max="14087" width="11.796875" style="96" customWidth="1"/>
    <col min="14088" max="14088" width="10.46484375" style="96" customWidth="1"/>
    <col min="14089" max="14089" width="12.19921875" style="96" customWidth="1"/>
    <col min="14090" max="14090" width="11.19921875" style="96" customWidth="1"/>
    <col min="14091" max="14092" width="11" style="96" customWidth="1"/>
    <col min="14093" max="14094" width="10.46484375" style="96" customWidth="1"/>
    <col min="14095" max="14095" width="9.1328125" style="96" customWidth="1"/>
    <col min="14096" max="14096" width="8.46484375" style="96" customWidth="1"/>
    <col min="14097" max="14097" width="7.19921875" style="96" customWidth="1"/>
    <col min="14098" max="14098" width="9.6640625" style="96" customWidth="1"/>
    <col min="14099" max="14099" width="8.46484375" style="96" bestFit="1" customWidth="1"/>
    <col min="14100" max="14100" width="6.53125" style="96" customWidth="1"/>
    <col min="14101" max="14101" width="19.1328125" style="96" customWidth="1"/>
    <col min="14102" max="14336" width="10" style="96"/>
    <col min="14337" max="14337" width="5.46484375" style="96" customWidth="1"/>
    <col min="14338" max="14338" width="21.796875" style="96" customWidth="1"/>
    <col min="14339" max="14339" width="12.33203125" style="96" customWidth="1"/>
    <col min="14340" max="14340" width="10.1328125" style="96" customWidth="1"/>
    <col min="14341" max="14341" width="11.33203125" style="96" customWidth="1"/>
    <col min="14342" max="14342" width="10.19921875" style="96" customWidth="1"/>
    <col min="14343" max="14343" width="11.796875" style="96" customWidth="1"/>
    <col min="14344" max="14344" width="10.46484375" style="96" customWidth="1"/>
    <col min="14345" max="14345" width="12.19921875" style="96" customWidth="1"/>
    <col min="14346" max="14346" width="11.19921875" style="96" customWidth="1"/>
    <col min="14347" max="14348" width="11" style="96" customWidth="1"/>
    <col min="14349" max="14350" width="10.46484375" style="96" customWidth="1"/>
    <col min="14351" max="14351" width="9.1328125" style="96" customWidth="1"/>
    <col min="14352" max="14352" width="8.46484375" style="96" customWidth="1"/>
    <col min="14353" max="14353" width="7.19921875" style="96" customWidth="1"/>
    <col min="14354" max="14354" width="9.6640625" style="96" customWidth="1"/>
    <col min="14355" max="14355" width="8.46484375" style="96" bestFit="1" customWidth="1"/>
    <col min="14356" max="14356" width="6.53125" style="96" customWidth="1"/>
    <col min="14357" max="14357" width="19.1328125" style="96" customWidth="1"/>
    <col min="14358" max="14592" width="10" style="96"/>
    <col min="14593" max="14593" width="5.46484375" style="96" customWidth="1"/>
    <col min="14594" max="14594" width="21.796875" style="96" customWidth="1"/>
    <col min="14595" max="14595" width="12.33203125" style="96" customWidth="1"/>
    <col min="14596" max="14596" width="10.1328125" style="96" customWidth="1"/>
    <col min="14597" max="14597" width="11.33203125" style="96" customWidth="1"/>
    <col min="14598" max="14598" width="10.19921875" style="96" customWidth="1"/>
    <col min="14599" max="14599" width="11.796875" style="96" customWidth="1"/>
    <col min="14600" max="14600" width="10.46484375" style="96" customWidth="1"/>
    <col min="14601" max="14601" width="12.19921875" style="96" customWidth="1"/>
    <col min="14602" max="14602" width="11.19921875" style="96" customWidth="1"/>
    <col min="14603" max="14604" width="11" style="96" customWidth="1"/>
    <col min="14605" max="14606" width="10.46484375" style="96" customWidth="1"/>
    <col min="14607" max="14607" width="9.1328125" style="96" customWidth="1"/>
    <col min="14608" max="14608" width="8.46484375" style="96" customWidth="1"/>
    <col min="14609" max="14609" width="7.19921875" style="96" customWidth="1"/>
    <col min="14610" max="14610" width="9.6640625" style="96" customWidth="1"/>
    <col min="14611" max="14611" width="8.46484375" style="96" bestFit="1" customWidth="1"/>
    <col min="14612" max="14612" width="6.53125" style="96" customWidth="1"/>
    <col min="14613" max="14613" width="19.1328125" style="96" customWidth="1"/>
    <col min="14614" max="14848" width="10" style="96"/>
    <col min="14849" max="14849" width="5.46484375" style="96" customWidth="1"/>
    <col min="14850" max="14850" width="21.796875" style="96" customWidth="1"/>
    <col min="14851" max="14851" width="12.33203125" style="96" customWidth="1"/>
    <col min="14852" max="14852" width="10.1328125" style="96" customWidth="1"/>
    <col min="14853" max="14853" width="11.33203125" style="96" customWidth="1"/>
    <col min="14854" max="14854" width="10.19921875" style="96" customWidth="1"/>
    <col min="14855" max="14855" width="11.796875" style="96" customWidth="1"/>
    <col min="14856" max="14856" width="10.46484375" style="96" customWidth="1"/>
    <col min="14857" max="14857" width="12.19921875" style="96" customWidth="1"/>
    <col min="14858" max="14858" width="11.19921875" style="96" customWidth="1"/>
    <col min="14859" max="14860" width="11" style="96" customWidth="1"/>
    <col min="14861" max="14862" width="10.46484375" style="96" customWidth="1"/>
    <col min="14863" max="14863" width="9.1328125" style="96" customWidth="1"/>
    <col min="14864" max="14864" width="8.46484375" style="96" customWidth="1"/>
    <col min="14865" max="14865" width="7.19921875" style="96" customWidth="1"/>
    <col min="14866" max="14866" width="9.6640625" style="96" customWidth="1"/>
    <col min="14867" max="14867" width="8.46484375" style="96" bestFit="1" customWidth="1"/>
    <col min="14868" max="14868" width="6.53125" style="96" customWidth="1"/>
    <col min="14869" max="14869" width="19.1328125" style="96" customWidth="1"/>
    <col min="14870" max="15104" width="10" style="96"/>
    <col min="15105" max="15105" width="5.46484375" style="96" customWidth="1"/>
    <col min="15106" max="15106" width="21.796875" style="96" customWidth="1"/>
    <col min="15107" max="15107" width="12.33203125" style="96" customWidth="1"/>
    <col min="15108" max="15108" width="10.1328125" style="96" customWidth="1"/>
    <col min="15109" max="15109" width="11.33203125" style="96" customWidth="1"/>
    <col min="15110" max="15110" width="10.19921875" style="96" customWidth="1"/>
    <col min="15111" max="15111" width="11.796875" style="96" customWidth="1"/>
    <col min="15112" max="15112" width="10.46484375" style="96" customWidth="1"/>
    <col min="15113" max="15113" width="12.19921875" style="96" customWidth="1"/>
    <col min="15114" max="15114" width="11.19921875" style="96" customWidth="1"/>
    <col min="15115" max="15116" width="11" style="96" customWidth="1"/>
    <col min="15117" max="15118" width="10.46484375" style="96" customWidth="1"/>
    <col min="15119" max="15119" width="9.1328125" style="96" customWidth="1"/>
    <col min="15120" max="15120" width="8.46484375" style="96" customWidth="1"/>
    <col min="15121" max="15121" width="7.19921875" style="96" customWidth="1"/>
    <col min="15122" max="15122" width="9.6640625" style="96" customWidth="1"/>
    <col min="15123" max="15123" width="8.46484375" style="96" bestFit="1" customWidth="1"/>
    <col min="15124" max="15124" width="6.53125" style="96" customWidth="1"/>
    <col min="15125" max="15125" width="19.1328125" style="96" customWidth="1"/>
    <col min="15126" max="15360" width="10" style="96"/>
    <col min="15361" max="15361" width="5.46484375" style="96" customWidth="1"/>
    <col min="15362" max="15362" width="21.796875" style="96" customWidth="1"/>
    <col min="15363" max="15363" width="12.33203125" style="96" customWidth="1"/>
    <col min="15364" max="15364" width="10.1328125" style="96" customWidth="1"/>
    <col min="15365" max="15365" width="11.33203125" style="96" customWidth="1"/>
    <col min="15366" max="15366" width="10.19921875" style="96" customWidth="1"/>
    <col min="15367" max="15367" width="11.796875" style="96" customWidth="1"/>
    <col min="15368" max="15368" width="10.46484375" style="96" customWidth="1"/>
    <col min="15369" max="15369" width="12.19921875" style="96" customWidth="1"/>
    <col min="15370" max="15370" width="11.19921875" style="96" customWidth="1"/>
    <col min="15371" max="15372" width="11" style="96" customWidth="1"/>
    <col min="15373" max="15374" width="10.46484375" style="96" customWidth="1"/>
    <col min="15375" max="15375" width="9.1328125" style="96" customWidth="1"/>
    <col min="15376" max="15376" width="8.46484375" style="96" customWidth="1"/>
    <col min="15377" max="15377" width="7.19921875" style="96" customWidth="1"/>
    <col min="15378" max="15378" width="9.6640625" style="96" customWidth="1"/>
    <col min="15379" max="15379" width="8.46484375" style="96" bestFit="1" customWidth="1"/>
    <col min="15380" max="15380" width="6.53125" style="96" customWidth="1"/>
    <col min="15381" max="15381" width="19.1328125" style="96" customWidth="1"/>
    <col min="15382" max="15616" width="10" style="96"/>
    <col min="15617" max="15617" width="5.46484375" style="96" customWidth="1"/>
    <col min="15618" max="15618" width="21.796875" style="96" customWidth="1"/>
    <col min="15619" max="15619" width="12.33203125" style="96" customWidth="1"/>
    <col min="15620" max="15620" width="10.1328125" style="96" customWidth="1"/>
    <col min="15621" max="15621" width="11.33203125" style="96" customWidth="1"/>
    <col min="15622" max="15622" width="10.19921875" style="96" customWidth="1"/>
    <col min="15623" max="15623" width="11.796875" style="96" customWidth="1"/>
    <col min="15624" max="15624" width="10.46484375" style="96" customWidth="1"/>
    <col min="15625" max="15625" width="12.19921875" style="96" customWidth="1"/>
    <col min="15626" max="15626" width="11.19921875" style="96" customWidth="1"/>
    <col min="15627" max="15628" width="11" style="96" customWidth="1"/>
    <col min="15629" max="15630" width="10.46484375" style="96" customWidth="1"/>
    <col min="15631" max="15631" width="9.1328125" style="96" customWidth="1"/>
    <col min="15632" max="15632" width="8.46484375" style="96" customWidth="1"/>
    <col min="15633" max="15633" width="7.19921875" style="96" customWidth="1"/>
    <col min="15634" max="15634" width="9.6640625" style="96" customWidth="1"/>
    <col min="15635" max="15635" width="8.46484375" style="96" bestFit="1" customWidth="1"/>
    <col min="15636" max="15636" width="6.53125" style="96" customWidth="1"/>
    <col min="15637" max="15637" width="19.1328125" style="96" customWidth="1"/>
    <col min="15638" max="15872" width="10" style="96"/>
    <col min="15873" max="15873" width="5.46484375" style="96" customWidth="1"/>
    <col min="15874" max="15874" width="21.796875" style="96" customWidth="1"/>
    <col min="15875" max="15875" width="12.33203125" style="96" customWidth="1"/>
    <col min="15876" max="15876" width="10.1328125" style="96" customWidth="1"/>
    <col min="15877" max="15877" width="11.33203125" style="96" customWidth="1"/>
    <col min="15878" max="15878" width="10.19921875" style="96" customWidth="1"/>
    <col min="15879" max="15879" width="11.796875" style="96" customWidth="1"/>
    <col min="15880" max="15880" width="10.46484375" style="96" customWidth="1"/>
    <col min="15881" max="15881" width="12.19921875" style="96" customWidth="1"/>
    <col min="15882" max="15882" width="11.19921875" style="96" customWidth="1"/>
    <col min="15883" max="15884" width="11" style="96" customWidth="1"/>
    <col min="15885" max="15886" width="10.46484375" style="96" customWidth="1"/>
    <col min="15887" max="15887" width="9.1328125" style="96" customWidth="1"/>
    <col min="15888" max="15888" width="8.46484375" style="96" customWidth="1"/>
    <col min="15889" max="15889" width="7.19921875" style="96" customWidth="1"/>
    <col min="15890" max="15890" width="9.6640625" style="96" customWidth="1"/>
    <col min="15891" max="15891" width="8.46484375" style="96" bestFit="1" customWidth="1"/>
    <col min="15892" max="15892" width="6.53125" style="96" customWidth="1"/>
    <col min="15893" max="15893" width="19.1328125" style="96" customWidth="1"/>
    <col min="15894" max="16128" width="10" style="96"/>
    <col min="16129" max="16129" width="5.46484375" style="96" customWidth="1"/>
    <col min="16130" max="16130" width="21.796875" style="96" customWidth="1"/>
    <col min="16131" max="16131" width="12.33203125" style="96" customWidth="1"/>
    <col min="16132" max="16132" width="10.1328125" style="96" customWidth="1"/>
    <col min="16133" max="16133" width="11.33203125" style="96" customWidth="1"/>
    <col min="16134" max="16134" width="10.19921875" style="96" customWidth="1"/>
    <col min="16135" max="16135" width="11.796875" style="96" customWidth="1"/>
    <col min="16136" max="16136" width="10.46484375" style="96" customWidth="1"/>
    <col min="16137" max="16137" width="12.19921875" style="96" customWidth="1"/>
    <col min="16138" max="16138" width="11.19921875" style="96" customWidth="1"/>
    <col min="16139" max="16140" width="11" style="96" customWidth="1"/>
    <col min="16141" max="16142" width="10.46484375" style="96" customWidth="1"/>
    <col min="16143" max="16143" width="9.1328125" style="96" customWidth="1"/>
    <col min="16144" max="16144" width="8.46484375" style="96" customWidth="1"/>
    <col min="16145" max="16145" width="7.19921875" style="96" customWidth="1"/>
    <col min="16146" max="16146" width="9.6640625" style="96" customWidth="1"/>
    <col min="16147" max="16147" width="8.46484375" style="96" bestFit="1" customWidth="1"/>
    <col min="16148" max="16148" width="6.53125" style="96" customWidth="1"/>
    <col min="16149" max="16149" width="19.1328125" style="96" customWidth="1"/>
    <col min="16150" max="16384" width="10" style="96"/>
  </cols>
  <sheetData>
    <row r="1" spans="1:21">
      <c r="A1" s="437" t="s">
        <v>716</v>
      </c>
      <c r="B1" s="437"/>
      <c r="C1" s="437"/>
      <c r="D1" s="95"/>
      <c r="E1" s="95"/>
      <c r="F1" s="95"/>
      <c r="G1" s="95"/>
      <c r="H1" s="95"/>
      <c r="I1" s="95"/>
      <c r="J1" s="95"/>
      <c r="K1" s="95"/>
      <c r="L1" s="95"/>
      <c r="M1" s="95"/>
      <c r="N1" s="95"/>
      <c r="O1" s="448" t="s">
        <v>393</v>
      </c>
      <c r="P1" s="448"/>
      <c r="Q1" s="448"/>
      <c r="R1" s="448"/>
      <c r="S1" s="448"/>
      <c r="T1" s="448"/>
    </row>
    <row r="2" spans="1:21">
      <c r="A2" s="97"/>
      <c r="B2" s="98"/>
      <c r="C2" s="98"/>
      <c r="D2" s="98"/>
      <c r="E2" s="98"/>
      <c r="F2" s="98"/>
      <c r="G2" s="98"/>
      <c r="H2" s="98"/>
      <c r="I2" s="98"/>
      <c r="J2" s="98"/>
      <c r="K2" s="98"/>
      <c r="L2" s="98"/>
      <c r="M2" s="98"/>
      <c r="N2" s="98"/>
      <c r="O2" s="449"/>
      <c r="P2" s="449"/>
      <c r="Q2" s="449"/>
      <c r="R2" s="449"/>
      <c r="S2" s="449"/>
      <c r="T2" s="449"/>
    </row>
    <row r="3" spans="1:21">
      <c r="A3" s="95"/>
      <c r="B3" s="95"/>
      <c r="C3" s="95"/>
      <c r="D3" s="95"/>
      <c r="E3" s="95"/>
      <c r="F3" s="95"/>
      <c r="G3" s="95"/>
      <c r="H3" s="95"/>
      <c r="I3" s="95"/>
      <c r="J3" s="95"/>
      <c r="K3" s="95"/>
      <c r="L3" s="95"/>
      <c r="M3" s="95"/>
      <c r="N3" s="95"/>
      <c r="O3" s="95"/>
      <c r="P3" s="95"/>
      <c r="Q3" s="95"/>
      <c r="R3" s="95"/>
      <c r="S3" s="95"/>
      <c r="T3" s="95"/>
    </row>
    <row r="4" spans="1:21">
      <c r="A4" s="448" t="s">
        <v>504</v>
      </c>
      <c r="B4" s="448"/>
      <c r="C4" s="448"/>
      <c r="D4" s="448"/>
      <c r="E4" s="448"/>
      <c r="F4" s="448"/>
      <c r="G4" s="448"/>
      <c r="H4" s="448"/>
      <c r="I4" s="448"/>
      <c r="J4" s="448"/>
      <c r="K4" s="448"/>
      <c r="L4" s="448"/>
      <c r="M4" s="448"/>
      <c r="N4" s="448"/>
      <c r="O4" s="448"/>
      <c r="P4" s="448"/>
      <c r="Q4" s="448"/>
      <c r="R4" s="448"/>
      <c r="S4" s="448"/>
      <c r="T4" s="448"/>
    </row>
    <row r="5" spans="1:21" ht="23.25" customHeight="1">
      <c r="A5" s="450" t="str">
        <f>'58'!A3:W3</f>
        <v>(Kèm theo Nghị quyết số …./NQ-HĐND ngày … tháng ... năm 2025 của Hội đồng nhân dân huyện)</v>
      </c>
      <c r="B5" s="450"/>
      <c r="C5" s="450"/>
      <c r="D5" s="450"/>
      <c r="E5" s="450"/>
      <c r="F5" s="450"/>
      <c r="G5" s="450"/>
      <c r="H5" s="450"/>
      <c r="I5" s="450"/>
      <c r="J5" s="450"/>
      <c r="K5" s="450"/>
      <c r="L5" s="450"/>
      <c r="M5" s="450"/>
      <c r="N5" s="450"/>
      <c r="O5" s="450"/>
      <c r="P5" s="450"/>
      <c r="Q5" s="450"/>
      <c r="R5" s="450"/>
      <c r="S5" s="450"/>
      <c r="T5" s="450"/>
    </row>
    <row r="6" spans="1:21" ht="15.4">
      <c r="A6" s="95"/>
      <c r="B6" s="95"/>
      <c r="C6" s="95"/>
      <c r="D6" s="95"/>
      <c r="E6" s="95"/>
      <c r="F6" s="95"/>
      <c r="G6" s="95"/>
      <c r="H6" s="95"/>
      <c r="I6" s="95"/>
      <c r="J6" s="95"/>
      <c r="K6" s="95"/>
      <c r="L6" s="95"/>
      <c r="M6" s="95"/>
      <c r="N6" s="95"/>
      <c r="O6" s="95"/>
      <c r="P6" s="95"/>
      <c r="Q6" s="95"/>
      <c r="R6" s="447" t="s">
        <v>16</v>
      </c>
      <c r="S6" s="447"/>
      <c r="T6" s="447"/>
    </row>
    <row r="7" spans="1:21" ht="16.5" customHeight="1">
      <c r="A7" s="451" t="s">
        <v>0</v>
      </c>
      <c r="B7" s="451" t="s">
        <v>264</v>
      </c>
      <c r="C7" s="453" t="s">
        <v>510</v>
      </c>
      <c r="D7" s="442"/>
      <c r="E7" s="442"/>
      <c r="F7" s="442"/>
      <c r="G7" s="442"/>
      <c r="H7" s="442"/>
      <c r="I7" s="451" t="s">
        <v>514</v>
      </c>
      <c r="J7" s="451"/>
      <c r="K7" s="451"/>
      <c r="L7" s="451"/>
      <c r="M7" s="451"/>
      <c r="N7" s="451"/>
      <c r="O7" s="442" t="s">
        <v>265</v>
      </c>
      <c r="P7" s="442"/>
      <c r="Q7" s="442"/>
      <c r="R7" s="442"/>
      <c r="S7" s="442"/>
      <c r="T7" s="443"/>
    </row>
    <row r="8" spans="1:21">
      <c r="A8" s="452"/>
      <c r="B8" s="452"/>
      <c r="C8" s="444" t="s">
        <v>227</v>
      </c>
      <c r="D8" s="445" t="s">
        <v>266</v>
      </c>
      <c r="E8" s="444" t="s">
        <v>267</v>
      </c>
      <c r="F8" s="444"/>
      <c r="G8" s="444"/>
      <c r="H8" s="444"/>
      <c r="I8" s="444" t="s">
        <v>227</v>
      </c>
      <c r="J8" s="445" t="s">
        <v>266</v>
      </c>
      <c r="K8" s="444" t="s">
        <v>267</v>
      </c>
      <c r="L8" s="444"/>
      <c r="M8" s="444"/>
      <c r="N8" s="444"/>
      <c r="O8" s="444" t="s">
        <v>227</v>
      </c>
      <c r="P8" s="445" t="s">
        <v>266</v>
      </c>
      <c r="Q8" s="444" t="s">
        <v>267</v>
      </c>
      <c r="R8" s="444"/>
      <c r="S8" s="444"/>
      <c r="T8" s="444"/>
    </row>
    <row r="9" spans="1:21" ht="171" customHeight="1">
      <c r="A9" s="452"/>
      <c r="B9" s="452"/>
      <c r="C9" s="444"/>
      <c r="D9" s="446"/>
      <c r="E9" s="94" t="s">
        <v>227</v>
      </c>
      <c r="F9" s="94" t="s">
        <v>268</v>
      </c>
      <c r="G9" s="94" t="s">
        <v>269</v>
      </c>
      <c r="H9" s="94" t="s">
        <v>270</v>
      </c>
      <c r="I9" s="444"/>
      <c r="J9" s="446"/>
      <c r="K9" s="94" t="s">
        <v>227</v>
      </c>
      <c r="L9" s="94" t="s">
        <v>268</v>
      </c>
      <c r="M9" s="94" t="s">
        <v>269</v>
      </c>
      <c r="N9" s="94" t="s">
        <v>270</v>
      </c>
      <c r="O9" s="444"/>
      <c r="P9" s="446"/>
      <c r="Q9" s="94" t="s">
        <v>227</v>
      </c>
      <c r="R9" s="94" t="s">
        <v>268</v>
      </c>
      <c r="S9" s="94" t="s">
        <v>269</v>
      </c>
      <c r="T9" s="94" t="s">
        <v>270</v>
      </c>
    </row>
    <row r="10" spans="1:21" ht="15.4" customHeight="1">
      <c r="A10" s="297" t="s">
        <v>23</v>
      </c>
      <c r="B10" s="297" t="s">
        <v>24</v>
      </c>
      <c r="C10" s="297" t="s">
        <v>220</v>
      </c>
      <c r="D10" s="297">
        <v>2</v>
      </c>
      <c r="E10" s="297" t="s">
        <v>271</v>
      </c>
      <c r="F10" s="297">
        <v>4</v>
      </c>
      <c r="G10" s="297">
        <v>5</v>
      </c>
      <c r="H10" s="297">
        <v>6</v>
      </c>
      <c r="I10" s="297">
        <v>7</v>
      </c>
      <c r="J10" s="297">
        <v>8</v>
      </c>
      <c r="K10" s="297">
        <v>9</v>
      </c>
      <c r="L10" s="297">
        <v>10</v>
      </c>
      <c r="M10" s="297">
        <v>11</v>
      </c>
      <c r="N10" s="297">
        <v>12</v>
      </c>
      <c r="O10" s="297">
        <v>13</v>
      </c>
      <c r="P10" s="297">
        <v>14</v>
      </c>
      <c r="Q10" s="297">
        <v>15</v>
      </c>
      <c r="R10" s="297">
        <v>16</v>
      </c>
      <c r="S10" s="297">
        <v>17</v>
      </c>
      <c r="T10" s="297">
        <v>18</v>
      </c>
    </row>
    <row r="11" spans="1:21" ht="15.4" customHeight="1">
      <c r="A11" s="298" t="s">
        <v>3</v>
      </c>
      <c r="B11" s="299" t="s">
        <v>227</v>
      </c>
      <c r="C11" s="300">
        <f>SUM(C12:C22)</f>
        <v>74243.03899999999</v>
      </c>
      <c r="D11" s="300">
        <f>SUM(D12:D22)</f>
        <v>71327.03899999999</v>
      </c>
      <c r="E11" s="300">
        <f t="shared" ref="E11:N11" si="0">SUM(E12:E22)</f>
        <v>2916.0000000000005</v>
      </c>
      <c r="F11" s="300">
        <f t="shared" si="0"/>
        <v>0</v>
      </c>
      <c r="G11" s="300">
        <f t="shared" si="0"/>
        <v>2916.0000000000005</v>
      </c>
      <c r="H11" s="300">
        <f t="shared" si="0"/>
        <v>0</v>
      </c>
      <c r="I11" s="300">
        <f t="shared" si="0"/>
        <v>130732.26912400001</v>
      </c>
      <c r="J11" s="300">
        <f t="shared" si="0"/>
        <v>69275.122115000006</v>
      </c>
      <c r="K11" s="300">
        <f t="shared" si="0"/>
        <v>61457.147009</v>
      </c>
      <c r="L11" s="300">
        <f t="shared" si="0"/>
        <v>0</v>
      </c>
      <c r="M11" s="300">
        <f t="shared" si="0"/>
        <v>13856.402008999998</v>
      </c>
      <c r="N11" s="300">
        <f t="shared" si="0"/>
        <v>47600.744999999995</v>
      </c>
      <c r="O11" s="300">
        <f>+I11/C11*100</f>
        <v>176.08690442211022</v>
      </c>
      <c r="P11" s="301">
        <f>+J11/D11*100</f>
        <v>97.123227160740569</v>
      </c>
      <c r="Q11" s="301">
        <f>+K11/E11*100</f>
        <v>2107.5839166323726</v>
      </c>
      <c r="R11" s="302"/>
      <c r="S11" s="301">
        <f>+M11/G11*100</f>
        <v>475.18525408093268</v>
      </c>
      <c r="T11" s="299"/>
      <c r="U11" s="99"/>
    </row>
    <row r="12" spans="1:21" ht="15.4" customHeight="1">
      <c r="A12" s="303">
        <v>1</v>
      </c>
      <c r="B12" s="304" t="s">
        <v>318</v>
      </c>
      <c r="C12" s="304">
        <f>+D12+E12</f>
        <v>7031.61</v>
      </c>
      <c r="D12" s="304">
        <v>6773.9870000000001</v>
      </c>
      <c r="E12" s="304">
        <f>F12+G12+H12</f>
        <v>257.62299999999999</v>
      </c>
      <c r="F12" s="304"/>
      <c r="G12" s="304">
        <v>257.62299999999999</v>
      </c>
      <c r="H12" s="304"/>
      <c r="I12" s="304">
        <f>+J12+K12</f>
        <v>14439.137777</v>
      </c>
      <c r="J12" s="304">
        <v>6621.36636</v>
      </c>
      <c r="K12" s="304">
        <v>7817.7714169999999</v>
      </c>
      <c r="L12" s="304"/>
      <c r="M12" s="304">
        <f>K12-N12-L12</f>
        <v>2293.1814169999998</v>
      </c>
      <c r="N12" s="304">
        <v>5524.59</v>
      </c>
      <c r="O12" s="304">
        <f>+I12/C12*100</f>
        <v>205.3461124408208</v>
      </c>
      <c r="P12" s="305">
        <f t="shared" ref="P12:P22" si="1">+J12/D12*100</f>
        <v>97.74695995135508</v>
      </c>
      <c r="Q12" s="305">
        <f>+K12/E12*100</f>
        <v>3034.5782080792478</v>
      </c>
      <c r="R12" s="306"/>
      <c r="S12" s="304">
        <f>M12/G12*100</f>
        <v>890.13070145134543</v>
      </c>
      <c r="T12" s="304"/>
      <c r="U12" s="99"/>
    </row>
    <row r="13" spans="1:21" ht="15.4" customHeight="1">
      <c r="A13" s="303">
        <v>2</v>
      </c>
      <c r="B13" s="304" t="s">
        <v>319</v>
      </c>
      <c r="C13" s="304">
        <f t="shared" ref="C13:C22" si="2">+D13+E13</f>
        <v>7717.7089999999989</v>
      </c>
      <c r="D13" s="304">
        <v>7367.9119999999984</v>
      </c>
      <c r="E13" s="304">
        <f t="shared" ref="E13:E22" si="3">F13+G13+H13</f>
        <v>349.79700000000003</v>
      </c>
      <c r="F13" s="304"/>
      <c r="G13" s="304">
        <v>349.79700000000003</v>
      </c>
      <c r="H13" s="304"/>
      <c r="I13" s="304">
        <f>+J13+K13</f>
        <v>13864.961062999999</v>
      </c>
      <c r="J13" s="304">
        <v>7206.5034999999998</v>
      </c>
      <c r="K13" s="304">
        <v>6658.4575629999999</v>
      </c>
      <c r="L13" s="304"/>
      <c r="M13" s="304">
        <f t="shared" ref="M13:M22" si="4">K13-N13-L13</f>
        <v>1715.3275629999998</v>
      </c>
      <c r="N13" s="304">
        <v>4943.13</v>
      </c>
      <c r="O13" s="304">
        <f t="shared" ref="O13:O19" si="5">+I13/C13*100</f>
        <v>179.65125483482211</v>
      </c>
      <c r="P13" s="305">
        <f t="shared" si="1"/>
        <v>97.809304725680775</v>
      </c>
      <c r="Q13" s="305">
        <f>+K13/E13*100</f>
        <v>1903.5204884547322</v>
      </c>
      <c r="R13" s="306"/>
      <c r="S13" s="304">
        <f t="shared" ref="S13:S22" si="6">M13/G13*100</f>
        <v>490.37800867360204</v>
      </c>
      <c r="T13" s="307"/>
      <c r="U13" s="99"/>
    </row>
    <row r="14" spans="1:21" ht="15.4" customHeight="1">
      <c r="A14" s="303">
        <v>3</v>
      </c>
      <c r="B14" s="304" t="s">
        <v>320</v>
      </c>
      <c r="C14" s="304">
        <f t="shared" si="2"/>
        <v>6951.0999999999995</v>
      </c>
      <c r="D14" s="304">
        <v>6303.8159999999998</v>
      </c>
      <c r="E14" s="304">
        <f t="shared" si="3"/>
        <v>647.28399999999999</v>
      </c>
      <c r="F14" s="304"/>
      <c r="G14" s="304">
        <v>647.28399999999999</v>
      </c>
      <c r="H14" s="304"/>
      <c r="I14" s="304">
        <f t="shared" ref="I14:I22" si="7">+J14+K14</f>
        <v>13322.636156</v>
      </c>
      <c r="J14" s="304">
        <v>5998.4609479999999</v>
      </c>
      <c r="K14" s="304">
        <v>7324.1752079999997</v>
      </c>
      <c r="L14" s="304"/>
      <c r="M14" s="304">
        <f t="shared" si="4"/>
        <v>1002.3452079999997</v>
      </c>
      <c r="N14" s="304">
        <v>6321.83</v>
      </c>
      <c r="O14" s="304">
        <f t="shared" si="5"/>
        <v>191.6622715253701</v>
      </c>
      <c r="P14" s="305">
        <f>+J14/D14*100</f>
        <v>95.156028475450427</v>
      </c>
      <c r="Q14" s="305">
        <f t="shared" ref="Q14:Q22" si="8">+K14/E14*100</f>
        <v>1131.5242162636491</v>
      </c>
      <c r="R14" s="306"/>
      <c r="S14" s="304">
        <f t="shared" si="6"/>
        <v>154.85400658752567</v>
      </c>
      <c r="T14" s="307"/>
      <c r="U14" s="99"/>
    </row>
    <row r="15" spans="1:21" ht="15.4" customHeight="1">
      <c r="A15" s="303">
        <v>4</v>
      </c>
      <c r="B15" s="304" t="s">
        <v>321</v>
      </c>
      <c r="C15" s="304">
        <f t="shared" si="2"/>
        <v>6403.15</v>
      </c>
      <c r="D15" s="304">
        <v>6206.9769999999999</v>
      </c>
      <c r="E15" s="304">
        <f t="shared" si="3"/>
        <v>196.173</v>
      </c>
      <c r="F15" s="304"/>
      <c r="G15" s="304">
        <v>196.173</v>
      </c>
      <c r="H15" s="304"/>
      <c r="I15" s="304">
        <f t="shared" si="7"/>
        <v>10088.170388999999</v>
      </c>
      <c r="J15" s="304">
        <v>6041.29025</v>
      </c>
      <c r="K15" s="304">
        <v>4046.8801389999999</v>
      </c>
      <c r="L15" s="304"/>
      <c r="M15" s="304">
        <f t="shared" si="4"/>
        <v>960.03013899999996</v>
      </c>
      <c r="N15" s="304">
        <v>3086.85</v>
      </c>
      <c r="O15" s="304">
        <f t="shared" si="5"/>
        <v>157.5501181293582</v>
      </c>
      <c r="P15" s="305">
        <f t="shared" si="1"/>
        <v>97.330636959022087</v>
      </c>
      <c r="Q15" s="305">
        <f t="shared" si="8"/>
        <v>2062.9139275027655</v>
      </c>
      <c r="R15" s="306"/>
      <c r="S15" s="304">
        <f t="shared" si="6"/>
        <v>489.37934323275886</v>
      </c>
      <c r="T15" s="307"/>
      <c r="U15" s="99"/>
    </row>
    <row r="16" spans="1:21" ht="15.4" customHeight="1">
      <c r="A16" s="303">
        <v>5</v>
      </c>
      <c r="B16" s="304" t="s">
        <v>322</v>
      </c>
      <c r="C16" s="304">
        <f t="shared" si="2"/>
        <v>7519.0250000000005</v>
      </c>
      <c r="D16" s="304">
        <v>7230.6770000000006</v>
      </c>
      <c r="E16" s="304">
        <f t="shared" si="3"/>
        <v>288.34799999999996</v>
      </c>
      <c r="F16" s="304"/>
      <c r="G16" s="304">
        <v>288.34799999999996</v>
      </c>
      <c r="H16" s="304"/>
      <c r="I16" s="304">
        <f t="shared" si="7"/>
        <v>12101.119032999999</v>
      </c>
      <c r="J16" s="304">
        <v>7080.6760000000004</v>
      </c>
      <c r="K16" s="304">
        <v>5020.4430329999996</v>
      </c>
      <c r="L16" s="304"/>
      <c r="M16" s="304">
        <f t="shared" si="4"/>
        <v>1847.0330329999997</v>
      </c>
      <c r="N16" s="304">
        <v>3173.41</v>
      </c>
      <c r="O16" s="304">
        <f t="shared" si="5"/>
        <v>160.94000263332012</v>
      </c>
      <c r="P16" s="305">
        <f t="shared" si="1"/>
        <v>97.925491624089972</v>
      </c>
      <c r="Q16" s="305">
        <f t="shared" si="8"/>
        <v>1741.1055505847103</v>
      </c>
      <c r="R16" s="306"/>
      <c r="S16" s="304">
        <f t="shared" si="6"/>
        <v>640.55690797231125</v>
      </c>
      <c r="T16" s="307"/>
      <c r="U16" s="99"/>
    </row>
    <row r="17" spans="1:21" ht="15.4" customHeight="1">
      <c r="A17" s="303">
        <v>6</v>
      </c>
      <c r="B17" s="304" t="s">
        <v>323</v>
      </c>
      <c r="C17" s="304">
        <f t="shared" si="2"/>
        <v>6720.0499999999984</v>
      </c>
      <c r="D17" s="304">
        <v>6462.4269999999988</v>
      </c>
      <c r="E17" s="304">
        <f t="shared" si="3"/>
        <v>257.62299999999999</v>
      </c>
      <c r="F17" s="304"/>
      <c r="G17" s="304">
        <v>257.62299999999999</v>
      </c>
      <c r="H17" s="304"/>
      <c r="I17" s="304">
        <f t="shared" si="7"/>
        <v>12152.157922999999</v>
      </c>
      <c r="J17" s="304">
        <v>6300.5452500000001</v>
      </c>
      <c r="K17" s="304">
        <v>5851.6126729999996</v>
      </c>
      <c r="L17" s="304"/>
      <c r="M17" s="304">
        <f t="shared" si="4"/>
        <v>1147.7826729999997</v>
      </c>
      <c r="N17" s="304">
        <v>4703.83</v>
      </c>
      <c r="O17" s="304">
        <f t="shared" si="5"/>
        <v>180.83433788439075</v>
      </c>
      <c r="P17" s="305">
        <f t="shared" si="1"/>
        <v>97.495031665348037</v>
      </c>
      <c r="Q17" s="305">
        <f t="shared" si="8"/>
        <v>2271.38596825594</v>
      </c>
      <c r="R17" s="306"/>
      <c r="S17" s="304">
        <f t="shared" si="6"/>
        <v>445.52802855335108</v>
      </c>
      <c r="T17" s="307"/>
      <c r="U17" s="99"/>
    </row>
    <row r="18" spans="1:21" ht="15.4" customHeight="1">
      <c r="A18" s="303">
        <v>7</v>
      </c>
      <c r="B18" s="304" t="s">
        <v>324</v>
      </c>
      <c r="C18" s="304">
        <f t="shared" si="2"/>
        <v>6365.8250000000016</v>
      </c>
      <c r="D18" s="304">
        <v>6169.9170000000013</v>
      </c>
      <c r="E18" s="304">
        <f t="shared" si="3"/>
        <v>195.90800000000002</v>
      </c>
      <c r="F18" s="304"/>
      <c r="G18" s="304">
        <v>195.90800000000002</v>
      </c>
      <c r="H18" s="304"/>
      <c r="I18" s="304">
        <f t="shared" si="7"/>
        <v>10966.443456000001</v>
      </c>
      <c r="J18" s="304">
        <v>5979.9745000000003</v>
      </c>
      <c r="K18" s="304">
        <v>4986.4689559999997</v>
      </c>
      <c r="L18" s="304"/>
      <c r="M18" s="304">
        <f t="shared" si="4"/>
        <v>950.09895599999982</v>
      </c>
      <c r="N18" s="304">
        <v>4036.37</v>
      </c>
      <c r="O18" s="304">
        <f t="shared" si="5"/>
        <v>172.27057696370852</v>
      </c>
      <c r="P18" s="305">
        <f t="shared" si="1"/>
        <v>96.921473984171897</v>
      </c>
      <c r="Q18" s="305">
        <f t="shared" si="8"/>
        <v>2545.3115523613124</v>
      </c>
      <c r="R18" s="306"/>
      <c r="S18" s="304">
        <f t="shared" si="6"/>
        <v>484.97200522694311</v>
      </c>
      <c r="T18" s="307"/>
      <c r="U18" s="99"/>
    </row>
    <row r="19" spans="1:21" ht="15.4" customHeight="1">
      <c r="A19" s="303">
        <v>8</v>
      </c>
      <c r="B19" s="304" t="s">
        <v>325</v>
      </c>
      <c r="C19" s="304">
        <f t="shared" si="2"/>
        <v>6378.1</v>
      </c>
      <c r="D19" s="304">
        <v>6151.2020000000002</v>
      </c>
      <c r="E19" s="304">
        <f t="shared" si="3"/>
        <v>226.89800000000002</v>
      </c>
      <c r="F19" s="304"/>
      <c r="G19" s="304">
        <v>226.89800000000002</v>
      </c>
      <c r="H19" s="304"/>
      <c r="I19" s="304">
        <f t="shared" si="7"/>
        <v>10311.087036000001</v>
      </c>
      <c r="J19" s="304">
        <v>5892.548597</v>
      </c>
      <c r="K19" s="304">
        <v>4418.5384389999999</v>
      </c>
      <c r="L19" s="304"/>
      <c r="M19" s="304">
        <f t="shared" si="4"/>
        <v>853.0534389999998</v>
      </c>
      <c r="N19" s="304">
        <v>3565.4850000000001</v>
      </c>
      <c r="O19" s="304">
        <f t="shared" si="5"/>
        <v>161.66392869349806</v>
      </c>
      <c r="P19" s="305">
        <f t="shared" si="1"/>
        <v>95.795075450294092</v>
      </c>
      <c r="Q19" s="305">
        <f t="shared" si="8"/>
        <v>1947.3677330782994</v>
      </c>
      <c r="R19" s="306"/>
      <c r="S19" s="304">
        <f t="shared" si="6"/>
        <v>375.96340161658526</v>
      </c>
      <c r="T19" s="307"/>
      <c r="U19" s="99"/>
    </row>
    <row r="20" spans="1:21" ht="15.4" customHeight="1">
      <c r="A20" s="303">
        <v>9</v>
      </c>
      <c r="B20" s="304" t="s">
        <v>326</v>
      </c>
      <c r="C20" s="304">
        <f t="shared" si="2"/>
        <v>7598.4049999999997</v>
      </c>
      <c r="D20" s="304">
        <v>7340.7820000000002</v>
      </c>
      <c r="E20" s="304">
        <f t="shared" si="3"/>
        <v>257.62299999999999</v>
      </c>
      <c r="F20" s="304"/>
      <c r="G20" s="304">
        <v>257.62299999999999</v>
      </c>
      <c r="H20" s="304"/>
      <c r="I20" s="304">
        <f t="shared" si="7"/>
        <v>13922.345676000001</v>
      </c>
      <c r="J20" s="304">
        <v>7143.7234600000002</v>
      </c>
      <c r="K20" s="304">
        <v>6778.6222159999998</v>
      </c>
      <c r="L20" s="304"/>
      <c r="M20" s="304">
        <f t="shared" si="4"/>
        <v>1109.1122159999995</v>
      </c>
      <c r="N20" s="304">
        <v>5669.51</v>
      </c>
      <c r="O20" s="304">
        <f>+I20/C20*100</f>
        <v>183.22721250051822</v>
      </c>
      <c r="P20" s="305">
        <f t="shared" si="1"/>
        <v>97.315564745009453</v>
      </c>
      <c r="Q20" s="305">
        <f t="shared" si="8"/>
        <v>2631.2177934423557</v>
      </c>
      <c r="R20" s="306"/>
      <c r="S20" s="304">
        <f t="shared" si="6"/>
        <v>430.51754540549547</v>
      </c>
      <c r="T20" s="307"/>
      <c r="U20" s="99"/>
    </row>
    <row r="21" spans="1:21" ht="15.4" customHeight="1">
      <c r="A21" s="303">
        <v>10</v>
      </c>
      <c r="B21" s="304" t="s">
        <v>327</v>
      </c>
      <c r="C21" s="304">
        <f t="shared" si="2"/>
        <v>5950.88</v>
      </c>
      <c r="D21" s="304">
        <v>5846.8810000000003</v>
      </c>
      <c r="E21" s="304">
        <f t="shared" si="3"/>
        <v>103.99900000000001</v>
      </c>
      <c r="F21" s="304"/>
      <c r="G21" s="304">
        <v>103.99900000000001</v>
      </c>
      <c r="H21" s="308"/>
      <c r="I21" s="304">
        <f t="shared" si="7"/>
        <v>10490.891027000001</v>
      </c>
      <c r="J21" s="304">
        <v>5687.5722500000002</v>
      </c>
      <c r="K21" s="304">
        <v>4803.3187770000004</v>
      </c>
      <c r="L21" s="304"/>
      <c r="M21" s="304">
        <f t="shared" si="4"/>
        <v>1227.3287770000006</v>
      </c>
      <c r="N21" s="304">
        <v>3575.99</v>
      </c>
      <c r="O21" s="304">
        <f>+I21/C21*100</f>
        <v>176.29142289879817</v>
      </c>
      <c r="P21" s="305">
        <f t="shared" si="1"/>
        <v>97.275320807794785</v>
      </c>
      <c r="Q21" s="305">
        <f t="shared" si="8"/>
        <v>4618.6201569245859</v>
      </c>
      <c r="R21" s="306"/>
      <c r="S21" s="304">
        <f t="shared" si="6"/>
        <v>1180.135171492034</v>
      </c>
      <c r="T21" s="307"/>
      <c r="U21" s="99"/>
    </row>
    <row r="22" spans="1:21" ht="15.4" customHeight="1">
      <c r="A22" s="309">
        <v>11</v>
      </c>
      <c r="B22" s="310" t="s">
        <v>328</v>
      </c>
      <c r="C22" s="310">
        <f t="shared" si="2"/>
        <v>5607.1849999999995</v>
      </c>
      <c r="D22" s="310">
        <v>5472.4609999999993</v>
      </c>
      <c r="E22" s="310">
        <f t="shared" si="3"/>
        <v>134.72399999999999</v>
      </c>
      <c r="F22" s="310"/>
      <c r="G22" s="310">
        <v>134.72399999999999</v>
      </c>
      <c r="H22" s="311"/>
      <c r="I22" s="310">
        <f t="shared" si="7"/>
        <v>9073.3195880000003</v>
      </c>
      <c r="J22" s="310">
        <v>5322.4610000000002</v>
      </c>
      <c r="K22" s="310">
        <v>3750.8585880000001</v>
      </c>
      <c r="L22" s="310"/>
      <c r="M22" s="310">
        <f t="shared" si="4"/>
        <v>751.10858800000005</v>
      </c>
      <c r="N22" s="310">
        <v>2999.75</v>
      </c>
      <c r="O22" s="310">
        <f>+I22/C22*100</f>
        <v>161.8159484304513</v>
      </c>
      <c r="P22" s="312">
        <f t="shared" si="1"/>
        <v>97.259002850819783</v>
      </c>
      <c r="Q22" s="312">
        <f t="shared" si="8"/>
        <v>2784.1057183575313</v>
      </c>
      <c r="R22" s="313"/>
      <c r="S22" s="310">
        <f t="shared" si="6"/>
        <v>557.51654345179782</v>
      </c>
      <c r="T22" s="314"/>
      <c r="U22" s="99"/>
    </row>
    <row r="23" spans="1:21">
      <c r="A23" s="100"/>
      <c r="B23" s="100"/>
      <c r="C23" s="100"/>
      <c r="D23" s="100"/>
      <c r="E23" s="101"/>
      <c r="F23" s="101"/>
      <c r="G23" s="101"/>
      <c r="H23" s="101"/>
      <c r="I23" s="100"/>
      <c r="J23" s="100"/>
      <c r="K23" s="101"/>
      <c r="L23" s="102"/>
      <c r="M23" s="101"/>
      <c r="N23" s="101"/>
      <c r="O23" s="100"/>
      <c r="P23" s="100"/>
      <c r="Q23" s="101"/>
      <c r="R23" s="101"/>
      <c r="S23" s="101"/>
      <c r="T23" s="101"/>
    </row>
    <row r="24" spans="1:21">
      <c r="A24" s="100"/>
      <c r="B24" s="100"/>
      <c r="C24" s="100"/>
      <c r="D24" s="100"/>
      <c r="E24" s="101"/>
      <c r="F24" s="101"/>
      <c r="G24" s="101"/>
      <c r="H24" s="101"/>
      <c r="I24" s="100"/>
      <c r="J24" s="100"/>
      <c r="K24" s="101"/>
      <c r="L24" s="102"/>
      <c r="M24" s="101"/>
      <c r="N24" s="101"/>
      <c r="O24" s="100"/>
      <c r="P24" s="100"/>
      <c r="Q24" s="101"/>
      <c r="R24" s="101"/>
      <c r="S24" s="101"/>
      <c r="T24" s="101"/>
    </row>
    <row r="25" spans="1:21">
      <c r="A25" s="100"/>
      <c r="B25" s="100"/>
      <c r="C25" s="100"/>
      <c r="D25" s="100"/>
      <c r="E25" s="101"/>
      <c r="F25" s="101"/>
      <c r="G25" s="101"/>
      <c r="H25" s="101"/>
      <c r="I25" s="100"/>
      <c r="J25" s="100"/>
      <c r="K25" s="101"/>
      <c r="L25" s="102"/>
      <c r="M25" s="101"/>
      <c r="N25" s="101"/>
      <c r="O25" s="100"/>
      <c r="P25" s="100"/>
      <c r="Q25" s="101"/>
      <c r="R25" s="101"/>
      <c r="S25" s="101"/>
      <c r="T25" s="101"/>
    </row>
    <row r="26" spans="1:21">
      <c r="E26" s="101"/>
      <c r="F26" s="101"/>
      <c r="G26" s="101"/>
      <c r="H26" s="101"/>
      <c r="K26" s="101"/>
      <c r="L26" s="102"/>
      <c r="M26" s="101"/>
      <c r="N26" s="101"/>
      <c r="Q26" s="101"/>
      <c r="R26" s="101"/>
      <c r="S26" s="101"/>
      <c r="T26" s="101"/>
    </row>
    <row r="27" spans="1:21">
      <c r="E27" s="101"/>
      <c r="F27" s="101"/>
      <c r="G27" s="101"/>
      <c r="H27" s="101"/>
      <c r="K27" s="101"/>
      <c r="L27" s="102"/>
      <c r="M27" s="101"/>
      <c r="N27" s="101"/>
      <c r="Q27" s="101"/>
      <c r="R27" s="101"/>
      <c r="S27" s="101"/>
      <c r="T27" s="101"/>
    </row>
    <row r="28" spans="1:21">
      <c r="E28" s="101"/>
      <c r="F28" s="101"/>
      <c r="G28" s="101"/>
      <c r="H28" s="101"/>
      <c r="K28" s="101"/>
      <c r="L28" s="102"/>
      <c r="M28" s="101"/>
      <c r="N28" s="101"/>
      <c r="Q28" s="101"/>
      <c r="R28" s="101"/>
      <c r="S28" s="101"/>
      <c r="T28" s="101"/>
    </row>
    <row r="29" spans="1:21">
      <c r="E29" s="101"/>
      <c r="F29" s="101"/>
      <c r="G29" s="101"/>
      <c r="H29" s="101"/>
      <c r="K29" s="101"/>
      <c r="L29" s="102"/>
      <c r="M29" s="101"/>
      <c r="N29" s="101"/>
      <c r="Q29" s="101"/>
      <c r="R29" s="101"/>
      <c r="S29" s="101"/>
      <c r="T29" s="101"/>
    </row>
    <row r="30" spans="1:21">
      <c r="E30" s="101"/>
      <c r="F30" s="101"/>
      <c r="G30" s="101"/>
      <c r="H30" s="101"/>
      <c r="K30" s="101"/>
      <c r="L30" s="101"/>
      <c r="M30" s="101"/>
      <c r="N30" s="101"/>
      <c r="Q30" s="101"/>
      <c r="R30" s="101"/>
      <c r="S30" s="101"/>
      <c r="T30" s="101"/>
    </row>
    <row r="31" spans="1:21">
      <c r="E31" s="101"/>
      <c r="F31" s="101"/>
      <c r="G31" s="101"/>
      <c r="H31" s="101"/>
      <c r="K31" s="101"/>
      <c r="L31" s="101"/>
      <c r="M31" s="101"/>
      <c r="N31" s="101"/>
      <c r="Q31" s="101"/>
      <c r="R31" s="101"/>
      <c r="S31" s="101"/>
      <c r="T31" s="101"/>
    </row>
    <row r="32" spans="1:21">
      <c r="E32" s="101"/>
      <c r="F32" s="101"/>
      <c r="G32" s="101"/>
      <c r="H32" s="101"/>
      <c r="K32" s="101"/>
      <c r="L32" s="101"/>
      <c r="M32" s="101"/>
      <c r="N32" s="101"/>
      <c r="Q32" s="101"/>
      <c r="R32" s="101"/>
      <c r="S32" s="101"/>
      <c r="T32" s="101"/>
    </row>
    <row r="33" spans="5:20">
      <c r="E33" s="101"/>
      <c r="F33" s="101"/>
      <c r="G33" s="101"/>
      <c r="H33" s="101"/>
      <c r="K33" s="101"/>
      <c r="L33" s="101"/>
      <c r="M33" s="101"/>
      <c r="N33" s="101"/>
      <c r="Q33" s="101"/>
      <c r="R33" s="101"/>
      <c r="S33" s="101"/>
      <c r="T33" s="101"/>
    </row>
    <row r="34" spans="5:20">
      <c r="E34" s="101"/>
      <c r="F34" s="101"/>
      <c r="G34" s="101"/>
      <c r="H34" s="101"/>
      <c r="K34" s="101"/>
      <c r="L34" s="101"/>
      <c r="M34" s="101"/>
      <c r="N34" s="101"/>
      <c r="Q34" s="101"/>
      <c r="R34" s="101"/>
      <c r="S34" s="101"/>
      <c r="T34" s="101"/>
    </row>
    <row r="35" spans="5:20">
      <c r="E35" s="101"/>
      <c r="F35" s="101"/>
      <c r="G35" s="101"/>
      <c r="H35" s="101"/>
      <c r="K35" s="101"/>
      <c r="L35" s="101"/>
      <c r="M35" s="101"/>
      <c r="N35" s="101"/>
      <c r="Q35" s="101"/>
      <c r="R35" s="101"/>
      <c r="S35" s="101"/>
      <c r="T35" s="101"/>
    </row>
    <row r="36" spans="5:20">
      <c r="E36" s="101"/>
      <c r="F36" s="101"/>
      <c r="G36" s="101"/>
      <c r="H36" s="101"/>
      <c r="K36" s="101"/>
      <c r="L36" s="101"/>
      <c r="M36" s="101"/>
      <c r="N36" s="101"/>
      <c r="Q36" s="101"/>
      <c r="R36" s="101"/>
      <c r="S36" s="101"/>
      <c r="T36" s="101"/>
    </row>
    <row r="37" spans="5:20">
      <c r="E37" s="101"/>
      <c r="F37" s="101"/>
      <c r="G37" s="101"/>
      <c r="H37" s="101"/>
      <c r="K37" s="101"/>
      <c r="L37" s="101"/>
      <c r="M37" s="101"/>
      <c r="N37" s="101"/>
      <c r="Q37" s="101"/>
      <c r="R37" s="101"/>
      <c r="S37" s="101"/>
      <c r="T37" s="101"/>
    </row>
    <row r="38" spans="5:20">
      <c r="E38" s="101"/>
      <c r="F38" s="101"/>
      <c r="G38" s="101"/>
      <c r="H38" s="101"/>
      <c r="K38" s="101"/>
      <c r="L38" s="101"/>
      <c r="M38" s="101"/>
      <c r="N38" s="101"/>
      <c r="Q38" s="101"/>
      <c r="R38" s="101"/>
      <c r="S38" s="101"/>
      <c r="T38" s="101"/>
    </row>
    <row r="39" spans="5:20">
      <c r="E39" s="101"/>
      <c r="F39" s="101"/>
      <c r="G39" s="101"/>
      <c r="H39" s="101"/>
      <c r="K39" s="101"/>
      <c r="L39" s="101"/>
      <c r="M39" s="101"/>
      <c r="N39" s="101"/>
      <c r="Q39" s="101"/>
      <c r="R39" s="101"/>
      <c r="S39" s="101"/>
      <c r="T39" s="101"/>
    </row>
    <row r="40" spans="5:20">
      <c r="E40" s="101"/>
      <c r="F40" s="101"/>
      <c r="G40" s="101"/>
      <c r="H40" s="101"/>
      <c r="K40" s="101"/>
      <c r="L40" s="101"/>
      <c r="M40" s="101"/>
      <c r="N40" s="101"/>
      <c r="Q40" s="101"/>
      <c r="R40" s="101"/>
      <c r="S40" s="101"/>
      <c r="T40" s="101"/>
    </row>
    <row r="41" spans="5:20">
      <c r="E41" s="101"/>
      <c r="F41" s="101"/>
      <c r="G41" s="101"/>
      <c r="H41" s="101"/>
      <c r="K41" s="101"/>
      <c r="L41" s="101"/>
      <c r="M41" s="101"/>
      <c r="N41" s="101"/>
      <c r="Q41" s="101"/>
      <c r="R41" s="101"/>
      <c r="S41" s="101"/>
      <c r="T41" s="101"/>
    </row>
    <row r="42" spans="5:20">
      <c r="E42" s="101"/>
      <c r="F42" s="101"/>
      <c r="G42" s="101"/>
      <c r="H42" s="101"/>
      <c r="K42" s="101"/>
      <c r="L42" s="101"/>
      <c r="M42" s="101"/>
      <c r="N42" s="101"/>
      <c r="Q42" s="101"/>
      <c r="R42" s="101"/>
      <c r="S42" s="101"/>
      <c r="T42" s="101"/>
    </row>
    <row r="43" spans="5:20">
      <c r="E43" s="101"/>
      <c r="F43" s="101"/>
      <c r="G43" s="101"/>
      <c r="H43" s="101"/>
      <c r="K43" s="101"/>
      <c r="L43" s="101"/>
      <c r="M43" s="101"/>
      <c r="N43" s="101"/>
      <c r="Q43" s="101"/>
      <c r="R43" s="101"/>
      <c r="S43" s="101"/>
      <c r="T43" s="101"/>
    </row>
  </sheetData>
  <mergeCells count="20">
    <mergeCell ref="O1:T1"/>
    <mergeCell ref="O2:T2"/>
    <mergeCell ref="A4:T4"/>
    <mergeCell ref="A5:T5"/>
    <mergeCell ref="A7:A9"/>
    <mergeCell ref="B7:B9"/>
    <mergeCell ref="C7:H7"/>
    <mergeCell ref="I7:N7"/>
    <mergeCell ref="A1:C1"/>
    <mergeCell ref="D8:D9"/>
    <mergeCell ref="E8:H8"/>
    <mergeCell ref="I8:I9"/>
    <mergeCell ref="J8:J9"/>
    <mergeCell ref="O7:T7"/>
    <mergeCell ref="C8:C9"/>
    <mergeCell ref="P8:P9"/>
    <mergeCell ref="Q8:T8"/>
    <mergeCell ref="R6:T6"/>
    <mergeCell ref="K8:N8"/>
    <mergeCell ref="O8:O9"/>
  </mergeCells>
  <pageMargins left="0.31" right="0.24" top="0.42" bottom="0.75" header="0.3" footer="0.3"/>
  <pageSetup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TH</vt:lpstr>
      <vt:lpstr>48</vt:lpstr>
      <vt:lpstr>50</vt:lpstr>
      <vt:lpstr>51</vt:lpstr>
      <vt:lpstr>52</vt:lpstr>
      <vt:lpstr>53</vt:lpstr>
      <vt:lpstr>54</vt:lpstr>
      <vt:lpstr>58</vt:lpstr>
      <vt:lpstr>59</vt:lpstr>
      <vt:lpstr>61</vt:lpstr>
      <vt:lpstr>62</vt:lpstr>
      <vt:lpstr>64</vt:lpstr>
      <vt:lpstr>'51'!Print_Area</vt:lpstr>
      <vt:lpstr>TH!Print_Area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HOME</cp:lastModifiedBy>
  <cp:lastPrinted>2025-05-19T06:22:50Z</cp:lastPrinted>
  <dcterms:created xsi:type="dcterms:W3CDTF">2022-05-13T07:15:24Z</dcterms:created>
  <dcterms:modified xsi:type="dcterms:W3CDTF">2025-05-19T06:25:22Z</dcterms:modified>
</cp:coreProperties>
</file>